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PLANEACIÓN USCO\PDI\PDI 2015 2024\PDI 2020 2024\2020\SEGUIMIENTO Y EVALUACIÓN PDI 2020\TRIMESTRE 4 2020\"/>
    </mc:Choice>
  </mc:AlternateContent>
  <bookViews>
    <workbookView xWindow="0" yWindow="0" windowWidth="23040" windowHeight="8808"/>
  </bookViews>
  <sheets>
    <sheet name="T-4 2020 ACC" sheetId="1" r:id="rId1"/>
  </sheets>
  <externalReferences>
    <externalReference r:id="rId2"/>
    <externalReference r:id="rId3"/>
  </externalReferences>
  <definedNames>
    <definedName name="_xlnm._FilterDatabase" localSheetId="0" hidden="1">'T-4 2020 ACC'!$B$3:$C$188</definedName>
    <definedName name="Excel_BuiltIn_Print_Titles_4" localSheetId="0">#REF!</definedName>
    <definedName name="Excel_BuiltIn_Print_Titles_4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141" i="1" l="1"/>
  <c r="Q141" i="1"/>
  <c r="P188" i="1"/>
  <c r="P187" i="1"/>
  <c r="M182" i="1"/>
  <c r="N182" i="1"/>
  <c r="D182" i="1"/>
  <c r="B182" i="1"/>
  <c r="Q183" i="1"/>
  <c r="N181" i="1"/>
  <c r="N183" i="1" s="1"/>
  <c r="G181" i="1"/>
  <c r="D181" i="1"/>
  <c r="B181" i="1"/>
  <c r="M179" i="1"/>
  <c r="N179" i="1"/>
  <c r="G179" i="1"/>
  <c r="D179" i="1"/>
  <c r="B179" i="1"/>
  <c r="N178" i="1"/>
  <c r="M178" i="1"/>
  <c r="I178" i="1" s="1"/>
  <c r="J178" i="1" s="1"/>
  <c r="D178" i="1"/>
  <c r="B178" i="1"/>
  <c r="M177" i="1"/>
  <c r="N177" i="1"/>
  <c r="O177" i="1" s="1"/>
  <c r="G177" i="1"/>
  <c r="D177" i="1"/>
  <c r="B177" i="1"/>
  <c r="M176" i="1"/>
  <c r="I176" i="1" s="1"/>
  <c r="J176" i="1" s="1"/>
  <c r="N176" i="1"/>
  <c r="G176" i="1"/>
  <c r="H176" i="1" s="1"/>
  <c r="D176" i="1"/>
  <c r="B176" i="1"/>
  <c r="M175" i="1"/>
  <c r="N175" i="1"/>
  <c r="G175" i="1"/>
  <c r="D175" i="1"/>
  <c r="B175" i="1"/>
  <c r="M174" i="1"/>
  <c r="N174" i="1"/>
  <c r="G174" i="1"/>
  <c r="D174" i="1"/>
  <c r="B174" i="1"/>
  <c r="N173" i="1"/>
  <c r="G173" i="1"/>
  <c r="H173" i="1" s="1"/>
  <c r="D173" i="1"/>
  <c r="B173" i="1"/>
  <c r="M171" i="1"/>
  <c r="N171" i="1"/>
  <c r="G171" i="1"/>
  <c r="D171" i="1"/>
  <c r="B171" i="1"/>
  <c r="M170" i="1"/>
  <c r="N170" i="1"/>
  <c r="G170" i="1"/>
  <c r="D170" i="1"/>
  <c r="B170" i="1"/>
  <c r="M169" i="1"/>
  <c r="N169" i="1"/>
  <c r="G169" i="1"/>
  <c r="H169" i="1" s="1"/>
  <c r="D169" i="1"/>
  <c r="B169" i="1"/>
  <c r="M168" i="1"/>
  <c r="I168" i="1" s="1"/>
  <c r="J168" i="1" s="1"/>
  <c r="N168" i="1"/>
  <c r="G168" i="1"/>
  <c r="H168" i="1" s="1"/>
  <c r="D168" i="1"/>
  <c r="B168" i="1"/>
  <c r="M167" i="1"/>
  <c r="N167" i="1"/>
  <c r="G167" i="1"/>
  <c r="D167" i="1"/>
  <c r="B167" i="1"/>
  <c r="M165" i="1"/>
  <c r="I165" i="1" s="1"/>
  <c r="J165" i="1" s="1"/>
  <c r="N165" i="1"/>
  <c r="G165" i="1"/>
  <c r="H165" i="1" s="1"/>
  <c r="D165" i="1"/>
  <c r="B165" i="1"/>
  <c r="M164" i="1"/>
  <c r="N164" i="1"/>
  <c r="G164" i="1"/>
  <c r="H164" i="1" s="1"/>
  <c r="D164" i="1"/>
  <c r="B164" i="1"/>
  <c r="M163" i="1"/>
  <c r="I163" i="1" s="1"/>
  <c r="J163" i="1" s="1"/>
  <c r="N163" i="1"/>
  <c r="G163" i="1"/>
  <c r="D163" i="1"/>
  <c r="B163" i="1"/>
  <c r="M162" i="1"/>
  <c r="N162" i="1"/>
  <c r="G162" i="1"/>
  <c r="D162" i="1"/>
  <c r="B162" i="1"/>
  <c r="M161" i="1"/>
  <c r="I161" i="1" s="1"/>
  <c r="J161" i="1" s="1"/>
  <c r="N161" i="1"/>
  <c r="G161" i="1"/>
  <c r="D161" i="1"/>
  <c r="B161" i="1"/>
  <c r="M160" i="1"/>
  <c r="N160" i="1"/>
  <c r="G160" i="1"/>
  <c r="D160" i="1"/>
  <c r="B160" i="1"/>
  <c r="M159" i="1"/>
  <c r="N159" i="1"/>
  <c r="O159" i="1" s="1"/>
  <c r="G159" i="1"/>
  <c r="D159" i="1"/>
  <c r="B159" i="1"/>
  <c r="N158" i="1"/>
  <c r="M158" i="1"/>
  <c r="O158" i="1" s="1"/>
  <c r="G158" i="1"/>
  <c r="D158" i="1"/>
  <c r="B158" i="1"/>
  <c r="M157" i="1"/>
  <c r="I157" i="1" s="1"/>
  <c r="J157" i="1" s="1"/>
  <c r="N157" i="1"/>
  <c r="O157" i="1" s="1"/>
  <c r="G157" i="1"/>
  <c r="K157" i="1" s="1"/>
  <c r="L157" i="1" s="1"/>
  <c r="D157" i="1"/>
  <c r="B157" i="1"/>
  <c r="N156" i="1"/>
  <c r="M156" i="1"/>
  <c r="O156" i="1" s="1"/>
  <c r="G156" i="1"/>
  <c r="D156" i="1"/>
  <c r="B156" i="1"/>
  <c r="M155" i="1"/>
  <c r="N155" i="1"/>
  <c r="G155" i="1"/>
  <c r="D155" i="1"/>
  <c r="B155" i="1"/>
  <c r="N154" i="1"/>
  <c r="G154" i="1"/>
  <c r="D154" i="1"/>
  <c r="B154" i="1"/>
  <c r="M152" i="1"/>
  <c r="N152" i="1"/>
  <c r="G152" i="1"/>
  <c r="H152" i="1" s="1"/>
  <c r="D152" i="1"/>
  <c r="B152" i="1"/>
  <c r="M151" i="1"/>
  <c r="N151" i="1"/>
  <c r="G151" i="1"/>
  <c r="D151" i="1"/>
  <c r="B151" i="1"/>
  <c r="M150" i="1"/>
  <c r="N150" i="1"/>
  <c r="G150" i="1"/>
  <c r="H150" i="1" s="1"/>
  <c r="D150" i="1"/>
  <c r="B150" i="1"/>
  <c r="N149" i="1"/>
  <c r="M149" i="1"/>
  <c r="K149" i="1"/>
  <c r="L149" i="1" s="1"/>
  <c r="J149" i="1"/>
  <c r="H149" i="1"/>
  <c r="D149" i="1"/>
  <c r="B149" i="1"/>
  <c r="N148" i="1"/>
  <c r="G148" i="1"/>
  <c r="D148" i="1"/>
  <c r="B148" i="1"/>
  <c r="M145" i="1"/>
  <c r="O145" i="1"/>
  <c r="N145" i="1"/>
  <c r="G145" i="1"/>
  <c r="H145" i="1" s="1"/>
  <c r="D145" i="1"/>
  <c r="B145" i="1"/>
  <c r="M144" i="1"/>
  <c r="N144" i="1"/>
  <c r="G144" i="1"/>
  <c r="D144" i="1"/>
  <c r="B144" i="1"/>
  <c r="M143" i="1"/>
  <c r="I143" i="1" s="1"/>
  <c r="J143" i="1" s="1"/>
  <c r="N143" i="1"/>
  <c r="D143" i="1"/>
  <c r="B143" i="1"/>
  <c r="Q146" i="1"/>
  <c r="N142" i="1"/>
  <c r="G142" i="1"/>
  <c r="H142" i="1" s="1"/>
  <c r="D142" i="1"/>
  <c r="B142" i="1"/>
  <c r="M140" i="1"/>
  <c r="N140" i="1"/>
  <c r="G140" i="1"/>
  <c r="D140" i="1"/>
  <c r="B140" i="1"/>
  <c r="N139" i="1"/>
  <c r="O139" i="1" s="1"/>
  <c r="M139" i="1"/>
  <c r="D139" i="1"/>
  <c r="B139" i="1"/>
  <c r="M138" i="1"/>
  <c r="N138" i="1"/>
  <c r="N141" i="1" s="1"/>
  <c r="G138" i="1"/>
  <c r="H138" i="1" s="1"/>
  <c r="D138" i="1"/>
  <c r="B138" i="1"/>
  <c r="M136" i="1"/>
  <c r="N136" i="1"/>
  <c r="G136" i="1"/>
  <c r="D136" i="1"/>
  <c r="B136" i="1"/>
  <c r="N135" i="1"/>
  <c r="D135" i="1"/>
  <c r="B135" i="1"/>
  <c r="M133" i="1"/>
  <c r="N133" i="1"/>
  <c r="G133" i="1"/>
  <c r="D133" i="1"/>
  <c r="B133" i="1"/>
  <c r="M132" i="1"/>
  <c r="N132" i="1"/>
  <c r="I132" i="1"/>
  <c r="J132" i="1" s="1"/>
  <c r="D132" i="1"/>
  <c r="B132" i="1"/>
  <c r="P134" i="1"/>
  <c r="N131" i="1"/>
  <c r="N134" i="1" s="1"/>
  <c r="M131" i="1"/>
  <c r="G131" i="1"/>
  <c r="D131" i="1"/>
  <c r="B131" i="1"/>
  <c r="M129" i="1"/>
  <c r="N129" i="1"/>
  <c r="G129" i="1"/>
  <c r="D129" i="1"/>
  <c r="B129" i="1"/>
  <c r="M128" i="1"/>
  <c r="I128" i="1" s="1"/>
  <c r="J128" i="1" s="1"/>
  <c r="N128" i="1"/>
  <c r="D128" i="1"/>
  <c r="B128" i="1"/>
  <c r="N127" i="1"/>
  <c r="M127" i="1"/>
  <c r="D127" i="1"/>
  <c r="B127" i="1"/>
  <c r="M126" i="1"/>
  <c r="N126" i="1"/>
  <c r="G126" i="1"/>
  <c r="H126" i="1" s="1"/>
  <c r="D126" i="1"/>
  <c r="B126" i="1"/>
  <c r="M125" i="1"/>
  <c r="N125" i="1"/>
  <c r="G125" i="1"/>
  <c r="D125" i="1"/>
  <c r="B125" i="1"/>
  <c r="N124" i="1"/>
  <c r="M124" i="1"/>
  <c r="D124" i="1"/>
  <c r="B124" i="1"/>
  <c r="N123" i="1"/>
  <c r="G123" i="1"/>
  <c r="D123" i="1"/>
  <c r="B123" i="1"/>
  <c r="N120" i="1"/>
  <c r="G120" i="1"/>
  <c r="G121" i="1" s="1"/>
  <c r="D120" i="1"/>
  <c r="B120" i="1"/>
  <c r="M118" i="1"/>
  <c r="I118" i="1" s="1"/>
  <c r="J118" i="1" s="1"/>
  <c r="N118" i="1"/>
  <c r="G118" i="1"/>
  <c r="H118" i="1" s="1"/>
  <c r="D118" i="1"/>
  <c r="B118" i="1"/>
  <c r="M117" i="1"/>
  <c r="N117" i="1"/>
  <c r="G117" i="1"/>
  <c r="H117" i="1" s="1"/>
  <c r="D117" i="1"/>
  <c r="B117" i="1"/>
  <c r="N116" i="1"/>
  <c r="M116" i="1"/>
  <c r="G116" i="1"/>
  <c r="D116" i="1"/>
  <c r="B116" i="1"/>
  <c r="N115" i="1"/>
  <c r="D115" i="1"/>
  <c r="B115" i="1"/>
  <c r="D113" i="1"/>
  <c r="B113" i="1"/>
  <c r="N112" i="1"/>
  <c r="M112" i="1"/>
  <c r="I112" i="1" s="1"/>
  <c r="J112" i="1" s="1"/>
  <c r="G112" i="1"/>
  <c r="D112" i="1"/>
  <c r="B112" i="1"/>
  <c r="M111" i="1"/>
  <c r="N111" i="1"/>
  <c r="O111" i="1" s="1"/>
  <c r="G111" i="1"/>
  <c r="D111" i="1"/>
  <c r="B111" i="1"/>
  <c r="M110" i="1"/>
  <c r="I110" i="1" s="1"/>
  <c r="J110" i="1" s="1"/>
  <c r="N110" i="1"/>
  <c r="O110" i="1" s="1"/>
  <c r="G110" i="1"/>
  <c r="H110" i="1" s="1"/>
  <c r="D110" i="1"/>
  <c r="B110" i="1"/>
  <c r="G109" i="1"/>
  <c r="H109" i="1" s="1"/>
  <c r="D109" i="1"/>
  <c r="B109" i="1"/>
  <c r="G108" i="1"/>
  <c r="H108" i="1" s="1"/>
  <c r="D108" i="1"/>
  <c r="B108" i="1"/>
  <c r="N107" i="1"/>
  <c r="G107" i="1"/>
  <c r="D107" i="1"/>
  <c r="B107" i="1"/>
  <c r="M105" i="1"/>
  <c r="N105" i="1"/>
  <c r="G105" i="1"/>
  <c r="H105" i="1" s="1"/>
  <c r="D105" i="1"/>
  <c r="B105" i="1"/>
  <c r="O104" i="1"/>
  <c r="G104" i="1"/>
  <c r="H104" i="1" s="1"/>
  <c r="D104" i="1"/>
  <c r="B104" i="1"/>
  <c r="N103" i="1"/>
  <c r="M103" i="1"/>
  <c r="D103" i="1"/>
  <c r="B103" i="1"/>
  <c r="O102" i="1"/>
  <c r="G102" i="1"/>
  <c r="H102" i="1" s="1"/>
  <c r="D102" i="1"/>
  <c r="B102" i="1"/>
  <c r="M101" i="1"/>
  <c r="I101" i="1" s="1"/>
  <c r="J101" i="1" s="1"/>
  <c r="N101" i="1"/>
  <c r="G101" i="1"/>
  <c r="D101" i="1"/>
  <c r="B101" i="1"/>
  <c r="O100" i="1"/>
  <c r="G100" i="1"/>
  <c r="H100" i="1" s="1"/>
  <c r="D100" i="1"/>
  <c r="B100" i="1"/>
  <c r="N99" i="1"/>
  <c r="I99" i="1" s="1"/>
  <c r="J99" i="1" s="1"/>
  <c r="M99" i="1"/>
  <c r="G99" i="1"/>
  <c r="H99" i="1" s="1"/>
  <c r="D99" i="1"/>
  <c r="B99" i="1"/>
  <c r="O98" i="1"/>
  <c r="G98" i="1"/>
  <c r="H98" i="1" s="1"/>
  <c r="D98" i="1"/>
  <c r="B98" i="1"/>
  <c r="N97" i="1"/>
  <c r="M97" i="1"/>
  <c r="G97" i="1"/>
  <c r="D97" i="1"/>
  <c r="B97" i="1"/>
  <c r="O96" i="1"/>
  <c r="G96" i="1"/>
  <c r="H96" i="1" s="1"/>
  <c r="D96" i="1"/>
  <c r="B96" i="1"/>
  <c r="P106" i="1"/>
  <c r="N95" i="1"/>
  <c r="M95" i="1"/>
  <c r="G95" i="1"/>
  <c r="D95" i="1"/>
  <c r="B95" i="1"/>
  <c r="N94" i="1"/>
  <c r="M94" i="1"/>
  <c r="O94" i="1" s="1"/>
  <c r="G94" i="1"/>
  <c r="D94" i="1"/>
  <c r="B94" i="1"/>
  <c r="N93" i="1"/>
  <c r="M93" i="1"/>
  <c r="G93" i="1"/>
  <c r="H93" i="1" s="1"/>
  <c r="D93" i="1"/>
  <c r="B93" i="1"/>
  <c r="M92" i="1"/>
  <c r="O92" i="1"/>
  <c r="N92" i="1"/>
  <c r="G92" i="1"/>
  <c r="D92" i="1"/>
  <c r="B92" i="1"/>
  <c r="G90" i="1"/>
  <c r="H90" i="1" s="1"/>
  <c r="D90" i="1"/>
  <c r="B90" i="1"/>
  <c r="G89" i="1"/>
  <c r="H89" i="1" s="1"/>
  <c r="D89" i="1"/>
  <c r="B89" i="1"/>
  <c r="G88" i="1"/>
  <c r="H88" i="1" s="1"/>
  <c r="D88" i="1"/>
  <c r="B88" i="1"/>
  <c r="M87" i="1"/>
  <c r="N87" i="1"/>
  <c r="O87" i="1" s="1"/>
  <c r="G87" i="1"/>
  <c r="H87" i="1" s="1"/>
  <c r="D87" i="1"/>
  <c r="B87" i="1"/>
  <c r="D86" i="1"/>
  <c r="B86" i="1"/>
  <c r="M85" i="1"/>
  <c r="N85" i="1"/>
  <c r="O85" i="1" s="1"/>
  <c r="G85" i="1"/>
  <c r="H85" i="1" s="1"/>
  <c r="D85" i="1"/>
  <c r="B85" i="1"/>
  <c r="G84" i="1"/>
  <c r="H84" i="1" s="1"/>
  <c r="D84" i="1"/>
  <c r="B84" i="1"/>
  <c r="G83" i="1"/>
  <c r="H83" i="1" s="1"/>
  <c r="D83" i="1"/>
  <c r="B83" i="1"/>
  <c r="G82" i="1"/>
  <c r="H82" i="1" s="1"/>
  <c r="D82" i="1"/>
  <c r="B82" i="1"/>
  <c r="G81" i="1"/>
  <c r="H81" i="1" s="1"/>
  <c r="D81" i="1"/>
  <c r="B81" i="1"/>
  <c r="M80" i="1"/>
  <c r="I80" i="1" s="1"/>
  <c r="K80" i="1" s="1"/>
  <c r="L80" i="1" s="1"/>
  <c r="N80" i="1"/>
  <c r="G80" i="1"/>
  <c r="H80" i="1" s="1"/>
  <c r="D80" i="1"/>
  <c r="B80" i="1"/>
  <c r="M79" i="1"/>
  <c r="N79" i="1"/>
  <c r="G79" i="1"/>
  <c r="H79" i="1" s="1"/>
  <c r="D79" i="1"/>
  <c r="B79" i="1"/>
  <c r="M78" i="1"/>
  <c r="I78" i="1" s="1"/>
  <c r="J78" i="1" s="1"/>
  <c r="N78" i="1"/>
  <c r="D78" i="1"/>
  <c r="B78" i="1"/>
  <c r="H77" i="1"/>
  <c r="D77" i="1"/>
  <c r="B77" i="1"/>
  <c r="G76" i="1"/>
  <c r="H76" i="1" s="1"/>
  <c r="D76" i="1"/>
  <c r="B76" i="1"/>
  <c r="D75" i="1"/>
  <c r="B75" i="1"/>
  <c r="M74" i="1"/>
  <c r="N74" i="1"/>
  <c r="D74" i="1"/>
  <c r="B74" i="1"/>
  <c r="M73" i="1"/>
  <c r="N73" i="1"/>
  <c r="G73" i="1"/>
  <c r="D73" i="1"/>
  <c r="B73" i="1"/>
  <c r="H72" i="1"/>
  <c r="D72" i="1"/>
  <c r="B72" i="1"/>
  <c r="G71" i="1"/>
  <c r="H71" i="1" s="1"/>
  <c r="D71" i="1"/>
  <c r="B71" i="1"/>
  <c r="N70" i="1"/>
  <c r="G70" i="1"/>
  <c r="D70" i="1"/>
  <c r="B70" i="1"/>
  <c r="M68" i="1"/>
  <c r="N68" i="1"/>
  <c r="G68" i="1"/>
  <c r="D68" i="1"/>
  <c r="B68" i="1"/>
  <c r="M67" i="1"/>
  <c r="I67" i="1" s="1"/>
  <c r="J67" i="1" s="1"/>
  <c r="N67" i="1"/>
  <c r="G67" i="1"/>
  <c r="H67" i="1" s="1"/>
  <c r="D67" i="1"/>
  <c r="B67" i="1"/>
  <c r="M66" i="1"/>
  <c r="N66" i="1"/>
  <c r="G66" i="1"/>
  <c r="H66" i="1" s="1"/>
  <c r="D66" i="1"/>
  <c r="B66" i="1"/>
  <c r="Q69" i="1"/>
  <c r="N65" i="1"/>
  <c r="D65" i="1"/>
  <c r="B65" i="1"/>
  <c r="M62" i="1"/>
  <c r="N62" i="1"/>
  <c r="G62" i="1"/>
  <c r="D62" i="1"/>
  <c r="B62" i="1"/>
  <c r="M61" i="1"/>
  <c r="N61" i="1"/>
  <c r="H61" i="1"/>
  <c r="D61" i="1"/>
  <c r="B61" i="1"/>
  <c r="M60" i="1"/>
  <c r="N60" i="1"/>
  <c r="G60" i="1"/>
  <c r="D60" i="1"/>
  <c r="B60" i="1"/>
  <c r="Q59" i="1"/>
  <c r="P59" i="1"/>
  <c r="N58" i="1"/>
  <c r="M58" i="1"/>
  <c r="M59" i="1" s="1"/>
  <c r="D58" i="1"/>
  <c r="B58" i="1"/>
  <c r="M56" i="1"/>
  <c r="N56" i="1"/>
  <c r="G56" i="1"/>
  <c r="D56" i="1"/>
  <c r="B56" i="1"/>
  <c r="P57" i="1"/>
  <c r="N55" i="1"/>
  <c r="G55" i="1"/>
  <c r="D55" i="1"/>
  <c r="B55" i="1"/>
  <c r="M53" i="1"/>
  <c r="N53" i="1"/>
  <c r="G53" i="1"/>
  <c r="D53" i="1"/>
  <c r="B53" i="1"/>
  <c r="M52" i="1"/>
  <c r="N52" i="1"/>
  <c r="G52" i="1"/>
  <c r="D52" i="1"/>
  <c r="B52" i="1"/>
  <c r="K51" i="1"/>
  <c r="L51" i="1" s="1"/>
  <c r="J51" i="1"/>
  <c r="H51" i="1"/>
  <c r="D51" i="1"/>
  <c r="B51" i="1"/>
  <c r="M50" i="1"/>
  <c r="I50" i="1" s="1"/>
  <c r="J50" i="1" s="1"/>
  <c r="N50" i="1"/>
  <c r="G50" i="1"/>
  <c r="D50" i="1"/>
  <c r="B50" i="1"/>
  <c r="M49" i="1"/>
  <c r="N49" i="1"/>
  <c r="D49" i="1"/>
  <c r="B49" i="1"/>
  <c r="M48" i="1"/>
  <c r="N48" i="1"/>
  <c r="G48" i="1"/>
  <c r="H48" i="1" s="1"/>
  <c r="D48" i="1"/>
  <c r="B48" i="1"/>
  <c r="N47" i="1"/>
  <c r="O47" i="1" s="1"/>
  <c r="G47" i="1"/>
  <c r="D47" i="1"/>
  <c r="B47" i="1"/>
  <c r="M46" i="1"/>
  <c r="I46" i="1" s="1"/>
  <c r="J46" i="1" s="1"/>
  <c r="N46" i="1"/>
  <c r="O46" i="1" s="1"/>
  <c r="G46" i="1"/>
  <c r="D46" i="1"/>
  <c r="B46" i="1"/>
  <c r="N45" i="1"/>
  <c r="I45" i="1" s="1"/>
  <c r="J45" i="1" s="1"/>
  <c r="M45" i="1"/>
  <c r="G45" i="1"/>
  <c r="D45" i="1"/>
  <c r="B45" i="1"/>
  <c r="M44" i="1"/>
  <c r="I44" i="1" s="1"/>
  <c r="J44" i="1" s="1"/>
  <c r="N44" i="1"/>
  <c r="G44" i="1"/>
  <c r="D44" i="1"/>
  <c r="B44" i="1"/>
  <c r="Q54" i="1"/>
  <c r="N43" i="1"/>
  <c r="G43" i="1"/>
  <c r="D43" i="1"/>
  <c r="B43" i="1"/>
  <c r="M42" i="1"/>
  <c r="N42" i="1"/>
  <c r="G42" i="1"/>
  <c r="H42" i="1" s="1"/>
  <c r="D42" i="1"/>
  <c r="B42" i="1"/>
  <c r="M41" i="1"/>
  <c r="N41" i="1"/>
  <c r="N54" i="1" s="1"/>
  <c r="G41" i="1"/>
  <c r="D41" i="1"/>
  <c r="B41" i="1"/>
  <c r="M39" i="1"/>
  <c r="I39" i="1" s="1"/>
  <c r="J39" i="1" s="1"/>
  <c r="N39" i="1"/>
  <c r="G39" i="1"/>
  <c r="D39" i="1"/>
  <c r="B39" i="1"/>
  <c r="M38" i="1"/>
  <c r="N38" i="1"/>
  <c r="G38" i="1"/>
  <c r="H38" i="1" s="1"/>
  <c r="D38" i="1"/>
  <c r="B38" i="1"/>
  <c r="M37" i="1"/>
  <c r="I37" i="1" s="1"/>
  <c r="J37" i="1" s="1"/>
  <c r="N37" i="1"/>
  <c r="G37" i="1"/>
  <c r="D37" i="1"/>
  <c r="B37" i="1"/>
  <c r="M36" i="1"/>
  <c r="N36" i="1"/>
  <c r="G36" i="1"/>
  <c r="D36" i="1"/>
  <c r="B36" i="1"/>
  <c r="M35" i="1"/>
  <c r="I35" i="1" s="1"/>
  <c r="J35" i="1" s="1"/>
  <c r="N35" i="1"/>
  <c r="G35" i="1"/>
  <c r="D35" i="1"/>
  <c r="B35" i="1"/>
  <c r="M34" i="1"/>
  <c r="N34" i="1"/>
  <c r="G34" i="1"/>
  <c r="H34" i="1" s="1"/>
  <c r="D34" i="1"/>
  <c r="B34" i="1"/>
  <c r="P40" i="1"/>
  <c r="N33" i="1"/>
  <c r="G33" i="1"/>
  <c r="D33" i="1"/>
  <c r="B33" i="1"/>
  <c r="Q32" i="1"/>
  <c r="N32" i="1"/>
  <c r="M31" i="1"/>
  <c r="N31" i="1"/>
  <c r="G31" i="1"/>
  <c r="D31" i="1"/>
  <c r="B31" i="1"/>
  <c r="J30" i="1"/>
  <c r="G30" i="1"/>
  <c r="D30" i="1"/>
  <c r="B30" i="1"/>
  <c r="P32" i="1"/>
  <c r="N29" i="1"/>
  <c r="G29" i="1"/>
  <c r="D29" i="1"/>
  <c r="B29" i="1"/>
  <c r="M26" i="1"/>
  <c r="I26" i="1" s="1"/>
  <c r="J26" i="1" s="1"/>
  <c r="N26" i="1"/>
  <c r="G26" i="1"/>
  <c r="D26" i="1"/>
  <c r="B26" i="1"/>
  <c r="M25" i="1"/>
  <c r="N25" i="1"/>
  <c r="G25" i="1"/>
  <c r="H25" i="1" s="1"/>
  <c r="D25" i="1"/>
  <c r="B25" i="1"/>
  <c r="Q27" i="1"/>
  <c r="N24" i="1"/>
  <c r="N27" i="1" s="1"/>
  <c r="G24" i="1"/>
  <c r="D24" i="1"/>
  <c r="B24" i="1"/>
  <c r="Q23" i="1"/>
  <c r="P23" i="1"/>
  <c r="M22" i="1"/>
  <c r="N22" i="1"/>
  <c r="N23" i="1" s="1"/>
  <c r="G22" i="1"/>
  <c r="D22" i="1"/>
  <c r="B22" i="1"/>
  <c r="M20" i="1"/>
  <c r="N20" i="1"/>
  <c r="G20" i="1"/>
  <c r="H20" i="1" s="1"/>
  <c r="D20" i="1"/>
  <c r="B20" i="1"/>
  <c r="N19" i="1"/>
  <c r="G19" i="1"/>
  <c r="D19" i="1"/>
  <c r="B19" i="1"/>
  <c r="M18" i="1"/>
  <c r="N18" i="1"/>
  <c r="G18" i="1"/>
  <c r="D18" i="1"/>
  <c r="B18" i="1"/>
  <c r="Q17" i="1"/>
  <c r="M16" i="1"/>
  <c r="N16" i="1"/>
  <c r="G16" i="1"/>
  <c r="D16" i="1"/>
  <c r="B16" i="1"/>
  <c r="M15" i="1"/>
  <c r="I15" i="1" s="1"/>
  <c r="J15" i="1" s="1"/>
  <c r="N15" i="1"/>
  <c r="G15" i="1"/>
  <c r="D15" i="1"/>
  <c r="B15" i="1"/>
  <c r="M14" i="1"/>
  <c r="N14" i="1"/>
  <c r="G14" i="1"/>
  <c r="D14" i="1"/>
  <c r="B14" i="1"/>
  <c r="M13" i="1"/>
  <c r="I13" i="1" s="1"/>
  <c r="J13" i="1" s="1"/>
  <c r="N13" i="1"/>
  <c r="G13" i="1"/>
  <c r="D13" i="1"/>
  <c r="B13" i="1"/>
  <c r="P17" i="1"/>
  <c r="N12" i="1"/>
  <c r="G12" i="1"/>
  <c r="D12" i="1"/>
  <c r="B12" i="1"/>
  <c r="M10" i="1"/>
  <c r="I10" i="1" s="1"/>
  <c r="N10" i="1"/>
  <c r="H10" i="1"/>
  <c r="D10" i="1"/>
  <c r="B10" i="1"/>
  <c r="M9" i="1"/>
  <c r="N9" i="1"/>
  <c r="H9" i="1"/>
  <c r="D9" i="1"/>
  <c r="B9" i="1"/>
  <c r="M8" i="1"/>
  <c r="N8" i="1"/>
  <c r="G8" i="1"/>
  <c r="H8" i="1" s="1"/>
  <c r="D8" i="1"/>
  <c r="B8" i="1"/>
  <c r="Q11" i="1"/>
  <c r="N7" i="1"/>
  <c r="G7" i="1"/>
  <c r="D7" i="1"/>
  <c r="B7" i="1"/>
  <c r="M5" i="1"/>
  <c r="I5" i="1" s="1"/>
  <c r="J5" i="1" s="1"/>
  <c r="N5" i="1"/>
  <c r="G5" i="1"/>
  <c r="D5" i="1"/>
  <c r="B5" i="1"/>
  <c r="Q6" i="1"/>
  <c r="M4" i="1"/>
  <c r="N4" i="1"/>
  <c r="N6" i="1" s="1"/>
  <c r="G4" i="1"/>
  <c r="D4" i="1"/>
  <c r="B4" i="1"/>
  <c r="I9" i="1" l="1"/>
  <c r="I14" i="1"/>
  <c r="J14" i="1" s="1"/>
  <c r="N21" i="1"/>
  <c r="N40" i="1"/>
  <c r="I36" i="1"/>
  <c r="J36" i="1" s="1"/>
  <c r="I49" i="1"/>
  <c r="J49" i="1" s="1"/>
  <c r="N57" i="1"/>
  <c r="I93" i="1"/>
  <c r="J93" i="1" s="1"/>
  <c r="I97" i="1"/>
  <c r="J97" i="1" s="1"/>
  <c r="O99" i="1"/>
  <c r="I103" i="1"/>
  <c r="J103" i="1" s="1"/>
  <c r="I125" i="1"/>
  <c r="J125" i="1" s="1"/>
  <c r="I127" i="1"/>
  <c r="J127" i="1" s="1"/>
  <c r="N146" i="1"/>
  <c r="I145" i="1"/>
  <c r="J145" i="1" s="1"/>
  <c r="I164" i="1"/>
  <c r="J164" i="1" s="1"/>
  <c r="I169" i="1"/>
  <c r="J169" i="1" s="1"/>
  <c r="I182" i="1"/>
  <c r="J182" i="1" s="1"/>
  <c r="I85" i="1"/>
  <c r="J85" i="1" s="1"/>
  <c r="I111" i="1"/>
  <c r="J111" i="1" s="1"/>
  <c r="I16" i="1"/>
  <c r="J16" i="1" s="1"/>
  <c r="I31" i="1"/>
  <c r="J31" i="1" s="1"/>
  <c r="I56" i="1"/>
  <c r="I57" i="1" s="1"/>
  <c r="J57" i="1" s="1"/>
  <c r="I61" i="1"/>
  <c r="I95" i="1"/>
  <c r="J95" i="1" s="1"/>
  <c r="I105" i="1"/>
  <c r="J105" i="1" s="1"/>
  <c r="K111" i="1"/>
  <c r="L111" i="1" s="1"/>
  <c r="I117" i="1"/>
  <c r="J117" i="1" s="1"/>
  <c r="I124" i="1"/>
  <c r="J124" i="1" s="1"/>
  <c r="O129" i="1"/>
  <c r="O133" i="1"/>
  <c r="I136" i="1"/>
  <c r="J136" i="1" s="1"/>
  <c r="I139" i="1"/>
  <c r="J139" i="1" s="1"/>
  <c r="I144" i="1"/>
  <c r="J144" i="1" s="1"/>
  <c r="I152" i="1"/>
  <c r="J152" i="1" s="1"/>
  <c r="N166" i="1"/>
  <c r="I177" i="1"/>
  <c r="J177" i="1" s="1"/>
  <c r="I94" i="1"/>
  <c r="J94" i="1" s="1"/>
  <c r="O116" i="1"/>
  <c r="O125" i="1"/>
  <c r="K165" i="1"/>
  <c r="L165" i="1" s="1"/>
  <c r="K169" i="1"/>
  <c r="L169" i="1" s="1"/>
  <c r="O36" i="1"/>
  <c r="O56" i="1"/>
  <c r="I79" i="1"/>
  <c r="J79" i="1" s="1"/>
  <c r="K110" i="1"/>
  <c r="L110" i="1" s="1"/>
  <c r="H111" i="1"/>
  <c r="K118" i="1"/>
  <c r="L118" i="1" s="1"/>
  <c r="O182" i="1"/>
  <c r="O175" i="1"/>
  <c r="O179" i="1"/>
  <c r="O176" i="1"/>
  <c r="O171" i="1"/>
  <c r="I158" i="1"/>
  <c r="J158" i="1" s="1"/>
  <c r="O165" i="1"/>
  <c r="O155" i="1"/>
  <c r="O164" i="1"/>
  <c r="O151" i="1"/>
  <c r="O152" i="1"/>
  <c r="O140" i="1"/>
  <c r="O117" i="1"/>
  <c r="O118" i="1"/>
  <c r="O93" i="1"/>
  <c r="O95" i="1"/>
  <c r="O97" i="1"/>
  <c r="K105" i="1"/>
  <c r="L105" i="1" s="1"/>
  <c r="O80" i="1"/>
  <c r="O66" i="1"/>
  <c r="O67" i="1"/>
  <c r="J56" i="1"/>
  <c r="O52" i="1"/>
  <c r="O50" i="1"/>
  <c r="O35" i="1"/>
  <c r="O39" i="1"/>
  <c r="O31" i="1"/>
  <c r="O10" i="1"/>
  <c r="O5" i="1"/>
  <c r="K93" i="1"/>
  <c r="L93" i="1" s="1"/>
  <c r="H157" i="1"/>
  <c r="K168" i="1"/>
  <c r="L168" i="1" s="1"/>
  <c r="G21" i="1"/>
  <c r="H21" i="1" s="1"/>
  <c r="K117" i="1"/>
  <c r="L117" i="1" s="1"/>
  <c r="I22" i="1"/>
  <c r="J22" i="1" s="1"/>
  <c r="M23" i="1"/>
  <c r="I23" i="1" s="1"/>
  <c r="J23" i="1" s="1"/>
  <c r="H30" i="1"/>
  <c r="K30" i="1"/>
  <c r="L30" i="1" s="1"/>
  <c r="O34" i="1"/>
  <c r="I34" i="1"/>
  <c r="J34" i="1" s="1"/>
  <c r="H36" i="1"/>
  <c r="K36" i="1"/>
  <c r="L36" i="1" s="1"/>
  <c r="I38" i="1"/>
  <c r="J38" i="1" s="1"/>
  <c r="O38" i="1"/>
  <c r="H41" i="1"/>
  <c r="M6" i="1"/>
  <c r="I6" i="1" s="1"/>
  <c r="I4" i="1"/>
  <c r="J4" i="1" s="1"/>
  <c r="O9" i="1"/>
  <c r="K10" i="1"/>
  <c r="L10" i="1" s="1"/>
  <c r="J10" i="1"/>
  <c r="O14" i="1"/>
  <c r="O16" i="1"/>
  <c r="G32" i="1"/>
  <c r="H29" i="1"/>
  <c r="H31" i="1"/>
  <c r="K35" i="1"/>
  <c r="L35" i="1" s="1"/>
  <c r="H35" i="1"/>
  <c r="K39" i="1"/>
  <c r="L39" i="1" s="1"/>
  <c r="H39" i="1"/>
  <c r="P54" i="1"/>
  <c r="H52" i="1"/>
  <c r="K61" i="1"/>
  <c r="J61" i="1"/>
  <c r="O68" i="1"/>
  <c r="I68" i="1"/>
  <c r="J68" i="1" s="1"/>
  <c r="I73" i="1"/>
  <c r="J73" i="1" s="1"/>
  <c r="O73" i="1"/>
  <c r="K5" i="1"/>
  <c r="L5" i="1" s="1"/>
  <c r="H5" i="1"/>
  <c r="K9" i="1"/>
  <c r="L9" i="1" s="1"/>
  <c r="J9" i="1"/>
  <c r="H13" i="1"/>
  <c r="K13" i="1"/>
  <c r="L13" i="1" s="1"/>
  <c r="H15" i="1"/>
  <c r="K15" i="1"/>
  <c r="L15" i="1" s="1"/>
  <c r="H19" i="1"/>
  <c r="H22" i="1"/>
  <c r="G23" i="1"/>
  <c r="I25" i="1"/>
  <c r="J25" i="1" s="1"/>
  <c r="O25" i="1"/>
  <c r="H33" i="1"/>
  <c r="G40" i="1"/>
  <c r="K37" i="1"/>
  <c r="L37" i="1" s="1"/>
  <c r="H37" i="1"/>
  <c r="I41" i="1"/>
  <c r="I42" i="1"/>
  <c r="J42" i="1" s="1"/>
  <c r="O42" i="1"/>
  <c r="H44" i="1"/>
  <c r="K44" i="1"/>
  <c r="L44" i="1" s="1"/>
  <c r="H46" i="1"/>
  <c r="K46" i="1"/>
  <c r="L46" i="1" s="1"/>
  <c r="H47" i="1"/>
  <c r="G57" i="1"/>
  <c r="H57" i="1" s="1"/>
  <c r="H56" i="1"/>
  <c r="H62" i="1"/>
  <c r="K68" i="1"/>
  <c r="L68" i="1" s="1"/>
  <c r="H68" i="1"/>
  <c r="G17" i="1"/>
  <c r="H12" i="1"/>
  <c r="K14" i="1"/>
  <c r="L14" i="1" s="1"/>
  <c r="H14" i="1"/>
  <c r="K16" i="1"/>
  <c r="L16" i="1" s="1"/>
  <c r="H16" i="1"/>
  <c r="M19" i="1"/>
  <c r="I19" i="1" s="1"/>
  <c r="J19" i="1" s="1"/>
  <c r="P21" i="1"/>
  <c r="H45" i="1"/>
  <c r="K45" i="1"/>
  <c r="L45" i="1" s="1"/>
  <c r="H55" i="1"/>
  <c r="I62" i="1"/>
  <c r="J62" i="1" s="1"/>
  <c r="O62" i="1"/>
  <c r="I18" i="1"/>
  <c r="J18" i="1" s="1"/>
  <c r="O18" i="1"/>
  <c r="I20" i="1"/>
  <c r="J20" i="1" s="1"/>
  <c r="O20" i="1"/>
  <c r="H24" i="1"/>
  <c r="G27" i="1"/>
  <c r="H26" i="1"/>
  <c r="K26" i="1"/>
  <c r="L26" i="1" s="1"/>
  <c r="G6" i="1"/>
  <c r="H4" i="1"/>
  <c r="H7" i="1"/>
  <c r="G11" i="1"/>
  <c r="I8" i="1"/>
  <c r="J8" i="1" s="1"/>
  <c r="O8" i="1"/>
  <c r="O13" i="1"/>
  <c r="O15" i="1"/>
  <c r="O26" i="1"/>
  <c r="O37" i="1"/>
  <c r="H43" i="1"/>
  <c r="O44" i="1"/>
  <c r="I48" i="1"/>
  <c r="O48" i="1"/>
  <c r="H50" i="1"/>
  <c r="K50" i="1"/>
  <c r="L50" i="1" s="1"/>
  <c r="O53" i="1"/>
  <c r="I53" i="1"/>
  <c r="J53" i="1" s="1"/>
  <c r="G63" i="1"/>
  <c r="H60" i="1"/>
  <c r="H70" i="1"/>
  <c r="J80" i="1"/>
  <c r="K101" i="1"/>
  <c r="L101" i="1" s="1"/>
  <c r="H101" i="1"/>
  <c r="M134" i="1"/>
  <c r="I131" i="1"/>
  <c r="M12" i="1"/>
  <c r="N17" i="1"/>
  <c r="N28" i="1" s="1"/>
  <c r="Q21" i="1"/>
  <c r="Q28" i="1" s="1"/>
  <c r="M43" i="1"/>
  <c r="I43" i="1" s="1"/>
  <c r="J43" i="1" s="1"/>
  <c r="O45" i="1"/>
  <c r="H53" i="1"/>
  <c r="I58" i="1"/>
  <c r="N63" i="1"/>
  <c r="O60" i="1"/>
  <c r="I66" i="1"/>
  <c r="J66" i="1" s="1"/>
  <c r="K67" i="1"/>
  <c r="L67" i="1" s="1"/>
  <c r="O74" i="1"/>
  <c r="N91" i="1"/>
  <c r="O79" i="1"/>
  <c r="K97" i="1"/>
  <c r="L97" i="1" s="1"/>
  <c r="H97" i="1"/>
  <c r="K112" i="1"/>
  <c r="L112" i="1" s="1"/>
  <c r="H112" i="1"/>
  <c r="H121" i="1"/>
  <c r="H156" i="1"/>
  <c r="N11" i="1"/>
  <c r="H92" i="1"/>
  <c r="P6" i="1"/>
  <c r="O22" i="1"/>
  <c r="O23" i="1" s="1"/>
  <c r="O41" i="1"/>
  <c r="G49" i="1"/>
  <c r="G54" i="1" s="1"/>
  <c r="H54" i="1" s="1"/>
  <c r="I52" i="1"/>
  <c r="J52" i="1" s="1"/>
  <c r="M55" i="1"/>
  <c r="M63" i="1"/>
  <c r="I60" i="1"/>
  <c r="G65" i="1"/>
  <c r="N69" i="1"/>
  <c r="Q91" i="1"/>
  <c r="H73" i="1"/>
  <c r="I74" i="1"/>
  <c r="J74" i="1" s="1"/>
  <c r="G78" i="1"/>
  <c r="O78" i="1"/>
  <c r="M106" i="1"/>
  <c r="G114" i="1"/>
  <c r="Q119" i="1"/>
  <c r="H116" i="1"/>
  <c r="P130" i="1"/>
  <c r="M123" i="1"/>
  <c r="H125" i="1"/>
  <c r="I126" i="1"/>
  <c r="O126" i="1"/>
  <c r="Q40" i="1"/>
  <c r="O49" i="1"/>
  <c r="H18" i="1"/>
  <c r="M29" i="1"/>
  <c r="O29" i="1" s="1"/>
  <c r="I47" i="1"/>
  <c r="J47" i="1" s="1"/>
  <c r="O58" i="1"/>
  <c r="O59" i="1" s="1"/>
  <c r="G74" i="1"/>
  <c r="O19" i="1"/>
  <c r="O4" i="1"/>
  <c r="M33" i="1"/>
  <c r="O33" i="1" s="1"/>
  <c r="Q57" i="1"/>
  <c r="G58" i="1"/>
  <c r="N59" i="1"/>
  <c r="Q63" i="1"/>
  <c r="P63" i="1"/>
  <c r="G75" i="1"/>
  <c r="H75" i="1" s="1"/>
  <c r="H94" i="1"/>
  <c r="K94" i="1"/>
  <c r="L94" i="1" s="1"/>
  <c r="H95" i="1"/>
  <c r="K95" i="1"/>
  <c r="L95" i="1" s="1"/>
  <c r="I116" i="1"/>
  <c r="J116" i="1" s="1"/>
  <c r="H129" i="1"/>
  <c r="H133" i="1"/>
  <c r="O61" i="1"/>
  <c r="G86" i="1"/>
  <c r="H86" i="1" s="1"/>
  <c r="I87" i="1"/>
  <c r="J87" i="1" s="1"/>
  <c r="I92" i="1"/>
  <c r="K99" i="1"/>
  <c r="L99" i="1" s="1"/>
  <c r="O101" i="1"/>
  <c r="G103" i="1"/>
  <c r="G106" i="1" s="1"/>
  <c r="O103" i="1"/>
  <c r="O112" i="1"/>
  <c r="G115" i="1"/>
  <c r="Q130" i="1"/>
  <c r="G124" i="1"/>
  <c r="O124" i="1"/>
  <c r="G127" i="1"/>
  <c r="O127" i="1"/>
  <c r="N137" i="1"/>
  <c r="O136" i="1"/>
  <c r="I140" i="1"/>
  <c r="J140" i="1" s="1"/>
  <c r="M142" i="1"/>
  <c r="P146" i="1"/>
  <c r="G153" i="1"/>
  <c r="H148" i="1"/>
  <c r="O105" i="1"/>
  <c r="Q106" i="1"/>
  <c r="H107" i="1"/>
  <c r="N114" i="1"/>
  <c r="H120" i="1"/>
  <c r="K131" i="1"/>
  <c r="L131" i="1" s="1"/>
  <c r="O170" i="1"/>
  <c r="I170" i="1"/>
  <c r="J170" i="1" s="1"/>
  <c r="H171" i="1"/>
  <c r="G172" i="1"/>
  <c r="N106" i="1"/>
  <c r="Q114" i="1"/>
  <c r="G113" i="1"/>
  <c r="H113" i="1" s="1"/>
  <c r="Q121" i="1"/>
  <c r="N121" i="1"/>
  <c r="H123" i="1"/>
  <c r="H131" i="1"/>
  <c r="O138" i="1"/>
  <c r="M141" i="1"/>
  <c r="I138" i="1"/>
  <c r="K138" i="1" s="1"/>
  <c r="L138" i="1" s="1"/>
  <c r="O143" i="1"/>
  <c r="O162" i="1"/>
  <c r="I162" i="1"/>
  <c r="J162" i="1" s="1"/>
  <c r="G143" i="1"/>
  <c r="G146" i="1" s="1"/>
  <c r="H144" i="1"/>
  <c r="O149" i="1"/>
  <c r="O150" i="1"/>
  <c r="I150" i="1"/>
  <c r="J150" i="1" s="1"/>
  <c r="H151" i="1"/>
  <c r="H160" i="1"/>
  <c r="H162" i="1"/>
  <c r="O174" i="1"/>
  <c r="I174" i="1"/>
  <c r="J174" i="1" s="1"/>
  <c r="H175" i="1"/>
  <c r="H181" i="1"/>
  <c r="N119" i="1"/>
  <c r="N130" i="1"/>
  <c r="I129" i="1"/>
  <c r="J129" i="1" s="1"/>
  <c r="I133" i="1"/>
  <c r="J133" i="1" s="1"/>
  <c r="G135" i="1"/>
  <c r="Q137" i="1"/>
  <c r="H136" i="1"/>
  <c r="K136" i="1"/>
  <c r="L136" i="1" s="1"/>
  <c r="G139" i="1"/>
  <c r="H140" i="1"/>
  <c r="K145" i="1"/>
  <c r="L145" i="1" s="1"/>
  <c r="N153" i="1"/>
  <c r="O123" i="1"/>
  <c r="G128" i="1"/>
  <c r="O128" i="1"/>
  <c r="Q134" i="1"/>
  <c r="G132" i="1"/>
  <c r="O132" i="1"/>
  <c r="O144" i="1"/>
  <c r="M148" i="1"/>
  <c r="O148" i="1" s="1"/>
  <c r="P153" i="1"/>
  <c r="I160" i="1"/>
  <c r="J160" i="1" s="1"/>
  <c r="O160" i="1"/>
  <c r="K161" i="1"/>
  <c r="L161" i="1" s="1"/>
  <c r="H161" i="1"/>
  <c r="N172" i="1"/>
  <c r="O167" i="1"/>
  <c r="Q180" i="1"/>
  <c r="P183" i="1"/>
  <c r="M181" i="1"/>
  <c r="I151" i="1"/>
  <c r="J151" i="1" s="1"/>
  <c r="K152" i="1"/>
  <c r="L152" i="1" s="1"/>
  <c r="P166" i="1"/>
  <c r="I156" i="1"/>
  <c r="J156" i="1" s="1"/>
  <c r="H163" i="1"/>
  <c r="K163" i="1"/>
  <c r="L163" i="1" s="1"/>
  <c r="I167" i="1"/>
  <c r="K167" i="1" s="1"/>
  <c r="L167" i="1" s="1"/>
  <c r="M172" i="1"/>
  <c r="O178" i="1"/>
  <c r="I179" i="1"/>
  <c r="J179" i="1" s="1"/>
  <c r="G182" i="1"/>
  <c r="G183" i="1" s="1"/>
  <c r="O131" i="1"/>
  <c r="M154" i="1"/>
  <c r="H155" i="1"/>
  <c r="I155" i="1"/>
  <c r="J155" i="1" s="1"/>
  <c r="H158" i="1"/>
  <c r="K158" i="1"/>
  <c r="L158" i="1" s="1"/>
  <c r="I159" i="1"/>
  <c r="J159" i="1" s="1"/>
  <c r="Q166" i="1"/>
  <c r="H167" i="1"/>
  <c r="Q172" i="1"/>
  <c r="O168" i="1"/>
  <c r="O169" i="1"/>
  <c r="N180" i="1"/>
  <c r="K176" i="1"/>
  <c r="L176" i="1" s="1"/>
  <c r="H177" i="1"/>
  <c r="G178" i="1"/>
  <c r="H179" i="1"/>
  <c r="Q153" i="1"/>
  <c r="H154" i="1"/>
  <c r="G166" i="1"/>
  <c r="H159" i="1"/>
  <c r="O161" i="1"/>
  <c r="O163" i="1"/>
  <c r="H170" i="1"/>
  <c r="K170" i="1"/>
  <c r="L170" i="1" s="1"/>
  <c r="I171" i="1"/>
  <c r="J171" i="1" s="1"/>
  <c r="P180" i="1"/>
  <c r="M173" i="1"/>
  <c r="H174" i="1"/>
  <c r="I175" i="1"/>
  <c r="J175" i="1" s="1"/>
  <c r="P172" i="1"/>
  <c r="K159" i="1" l="1"/>
  <c r="L159" i="1" s="1"/>
  <c r="K125" i="1"/>
  <c r="L125" i="1" s="1"/>
  <c r="K116" i="1"/>
  <c r="L116" i="1" s="1"/>
  <c r="K140" i="1"/>
  <c r="L140" i="1" s="1"/>
  <c r="N122" i="1"/>
  <c r="K85" i="1"/>
  <c r="L85" i="1" s="1"/>
  <c r="O6" i="1"/>
  <c r="K56" i="1"/>
  <c r="K57" i="1" s="1"/>
  <c r="L57" i="1" s="1"/>
  <c r="K177" i="1"/>
  <c r="L177" i="1" s="1"/>
  <c r="K164" i="1"/>
  <c r="L164" i="1" s="1"/>
  <c r="K144" i="1"/>
  <c r="L144" i="1" s="1"/>
  <c r="N147" i="1"/>
  <c r="K43" i="1"/>
  <c r="L43" i="1" s="1"/>
  <c r="K31" i="1"/>
  <c r="L31" i="1" s="1"/>
  <c r="O141" i="1"/>
  <c r="K79" i="1"/>
  <c r="L79" i="1" s="1"/>
  <c r="K25" i="1"/>
  <c r="L25" i="1" s="1"/>
  <c r="N184" i="1"/>
  <c r="K73" i="1"/>
  <c r="L73" i="1" s="1"/>
  <c r="O153" i="1"/>
  <c r="O130" i="1"/>
  <c r="O134" i="1"/>
  <c r="G130" i="1"/>
  <c r="K66" i="1"/>
  <c r="L66" i="1" s="1"/>
  <c r="O32" i="1"/>
  <c r="N64" i="1"/>
  <c r="K162" i="1"/>
  <c r="L162" i="1" s="1"/>
  <c r="K151" i="1"/>
  <c r="L151" i="1" s="1"/>
  <c r="Q184" i="1"/>
  <c r="K129" i="1"/>
  <c r="L129" i="1" s="1"/>
  <c r="O106" i="1"/>
  <c r="O63" i="1"/>
  <c r="K62" i="1"/>
  <c r="L62" i="1" s="1"/>
  <c r="P64" i="1"/>
  <c r="K52" i="1"/>
  <c r="L52" i="1" s="1"/>
  <c r="K34" i="1"/>
  <c r="L34" i="1" s="1"/>
  <c r="K38" i="1"/>
  <c r="L38" i="1" s="1"/>
  <c r="O40" i="1"/>
  <c r="K22" i="1"/>
  <c r="L22" i="1" s="1"/>
  <c r="K18" i="1"/>
  <c r="L18" i="1" s="1"/>
  <c r="K8" i="1"/>
  <c r="L8" i="1" s="1"/>
  <c r="K4" i="1"/>
  <c r="L4" i="1" s="1"/>
  <c r="H132" i="1"/>
  <c r="K132" i="1"/>
  <c r="L132" i="1" s="1"/>
  <c r="H146" i="1"/>
  <c r="G119" i="1"/>
  <c r="H115" i="1"/>
  <c r="J126" i="1"/>
  <c r="K126" i="1"/>
  <c r="L126" i="1" s="1"/>
  <c r="M180" i="1"/>
  <c r="I173" i="1"/>
  <c r="Q147" i="1"/>
  <c r="H183" i="1"/>
  <c r="H153" i="1"/>
  <c r="P91" i="1"/>
  <c r="M70" i="1"/>
  <c r="G69" i="1"/>
  <c r="H65" i="1"/>
  <c r="H106" i="1"/>
  <c r="I12" i="1"/>
  <c r="M17" i="1"/>
  <c r="I17" i="1" s="1"/>
  <c r="J17" i="1" s="1"/>
  <c r="J48" i="1"/>
  <c r="K48" i="1"/>
  <c r="L48" i="1" s="1"/>
  <c r="O21" i="1"/>
  <c r="K47" i="1"/>
  <c r="L47" i="1" s="1"/>
  <c r="M54" i="1"/>
  <c r="O43" i="1"/>
  <c r="O54" i="1" s="1"/>
  <c r="K171" i="1"/>
  <c r="L171" i="1" s="1"/>
  <c r="H130" i="1"/>
  <c r="I55" i="1"/>
  <c r="M57" i="1"/>
  <c r="O55" i="1"/>
  <c r="O57" i="1" s="1"/>
  <c r="G91" i="1"/>
  <c r="H11" i="1"/>
  <c r="H6" i="1"/>
  <c r="K6" i="1"/>
  <c r="J6" i="1"/>
  <c r="H178" i="1"/>
  <c r="K178" i="1"/>
  <c r="L178" i="1" s="1"/>
  <c r="P114" i="1"/>
  <c r="M107" i="1"/>
  <c r="Q64" i="1"/>
  <c r="I29" i="1"/>
  <c r="M32" i="1"/>
  <c r="K78" i="1"/>
  <c r="L78" i="1" s="1"/>
  <c r="H78" i="1"/>
  <c r="H182" i="1"/>
  <c r="K182" i="1"/>
  <c r="L182" i="1" s="1"/>
  <c r="H139" i="1"/>
  <c r="K139" i="1"/>
  <c r="L139" i="1" s="1"/>
  <c r="G141" i="1"/>
  <c r="Q122" i="1"/>
  <c r="H124" i="1"/>
  <c r="K124" i="1"/>
  <c r="L124" i="1" s="1"/>
  <c r="I106" i="1"/>
  <c r="J106" i="1" s="1"/>
  <c r="J92" i="1"/>
  <c r="K133" i="1"/>
  <c r="L133" i="1" s="1"/>
  <c r="P27" i="1"/>
  <c r="M24" i="1"/>
  <c r="K74" i="1"/>
  <c r="L74" i="1" s="1"/>
  <c r="H74" i="1"/>
  <c r="K20" i="1"/>
  <c r="L20" i="1" s="1"/>
  <c r="I63" i="1"/>
  <c r="J63" i="1" s="1"/>
  <c r="J60" i="1"/>
  <c r="K49" i="1"/>
  <c r="L49" i="1" s="1"/>
  <c r="H49" i="1"/>
  <c r="K42" i="1"/>
  <c r="L42" i="1" s="1"/>
  <c r="K156" i="1"/>
  <c r="L156" i="1" s="1"/>
  <c r="I59" i="1"/>
  <c r="J59" i="1" s="1"/>
  <c r="J58" i="1"/>
  <c r="H63" i="1"/>
  <c r="M21" i="1"/>
  <c r="I21" i="1" s="1"/>
  <c r="I54" i="1"/>
  <c r="J54" i="1" s="1"/>
  <c r="J41" i="1"/>
  <c r="H40" i="1"/>
  <c r="K19" i="1"/>
  <c r="L19" i="1" s="1"/>
  <c r="L61" i="1"/>
  <c r="H32" i="1"/>
  <c r="K41" i="1"/>
  <c r="M166" i="1"/>
  <c r="O154" i="1"/>
  <c r="O166" i="1" s="1"/>
  <c r="I154" i="1"/>
  <c r="P184" i="1"/>
  <c r="M153" i="1"/>
  <c r="I148" i="1"/>
  <c r="K127" i="1"/>
  <c r="L127" i="1" s="1"/>
  <c r="H127" i="1"/>
  <c r="P119" i="1"/>
  <c r="M115" i="1"/>
  <c r="H27" i="1"/>
  <c r="G28" i="1"/>
  <c r="H28" i="1" s="1"/>
  <c r="K160" i="1"/>
  <c r="L160" i="1" s="1"/>
  <c r="P121" i="1"/>
  <c r="M120" i="1"/>
  <c r="G134" i="1"/>
  <c r="I33" i="1"/>
  <c r="M40" i="1"/>
  <c r="H114" i="1"/>
  <c r="G180" i="1"/>
  <c r="G184" i="1" s="1"/>
  <c r="K150" i="1"/>
  <c r="L150" i="1" s="1"/>
  <c r="P137" i="1"/>
  <c r="P147" i="1" s="1"/>
  <c r="M135" i="1"/>
  <c r="H143" i="1"/>
  <c r="K143" i="1"/>
  <c r="L143" i="1" s="1"/>
  <c r="I141" i="1"/>
  <c r="J141" i="1" s="1"/>
  <c r="J138" i="1"/>
  <c r="O173" i="1"/>
  <c r="O180" i="1" s="1"/>
  <c r="K174" i="1"/>
  <c r="L174" i="1" s="1"/>
  <c r="H166" i="1"/>
  <c r="K179" i="1"/>
  <c r="L179" i="1" s="1"/>
  <c r="I172" i="1"/>
  <c r="J172" i="1" s="1"/>
  <c r="J167" i="1"/>
  <c r="K155" i="1"/>
  <c r="L155" i="1" s="1"/>
  <c r="M183" i="1"/>
  <c r="O181" i="1"/>
  <c r="O183" i="1" s="1"/>
  <c r="I181" i="1"/>
  <c r="O172" i="1"/>
  <c r="H128" i="1"/>
  <c r="K128" i="1"/>
  <c r="L128" i="1" s="1"/>
  <c r="H135" i="1"/>
  <c r="G137" i="1"/>
  <c r="K175" i="1"/>
  <c r="L175" i="1" s="1"/>
  <c r="H172" i="1"/>
  <c r="O142" i="1"/>
  <c r="O146" i="1" s="1"/>
  <c r="M146" i="1"/>
  <c r="I142" i="1"/>
  <c r="H103" i="1"/>
  <c r="K103" i="1"/>
  <c r="L103" i="1" s="1"/>
  <c r="M65" i="1"/>
  <c r="P69" i="1"/>
  <c r="K58" i="1"/>
  <c r="G59" i="1"/>
  <c r="H59" i="1" s="1"/>
  <c r="H58" i="1"/>
  <c r="P11" i="1"/>
  <c r="M7" i="1"/>
  <c r="M130" i="1"/>
  <c r="I123" i="1"/>
  <c r="K87" i="1"/>
  <c r="L87" i="1" s="1"/>
  <c r="K92" i="1"/>
  <c r="L92" i="1" s="1"/>
  <c r="I134" i="1"/>
  <c r="J134" i="1" s="1"/>
  <c r="J131" i="1"/>
  <c r="K60" i="1"/>
  <c r="L60" i="1" s="1"/>
  <c r="H17" i="1"/>
  <c r="K23" i="1"/>
  <c r="L23" i="1" s="1"/>
  <c r="H23" i="1"/>
  <c r="K53" i="1"/>
  <c r="L53" i="1" s="1"/>
  <c r="O12" i="1"/>
  <c r="O17" i="1" s="1"/>
  <c r="L56" i="1" l="1"/>
  <c r="N185" i="1"/>
  <c r="K172" i="1"/>
  <c r="L172" i="1" s="1"/>
  <c r="O64" i="1"/>
  <c r="Q185" i="1"/>
  <c r="M64" i="1"/>
  <c r="G64" i="1"/>
  <c r="H64" i="1" s="1"/>
  <c r="H184" i="1"/>
  <c r="J142" i="1"/>
  <c r="I146" i="1"/>
  <c r="K142" i="1"/>
  <c r="L142" i="1" s="1"/>
  <c r="M121" i="1"/>
  <c r="I120" i="1"/>
  <c r="O120" i="1"/>
  <c r="O121" i="1" s="1"/>
  <c r="L6" i="1"/>
  <c r="J55" i="1"/>
  <c r="K55" i="1"/>
  <c r="L55" i="1" s="1"/>
  <c r="H69" i="1"/>
  <c r="H119" i="1"/>
  <c r="G122" i="1"/>
  <c r="H122" i="1" s="1"/>
  <c r="I130" i="1"/>
  <c r="J123" i="1"/>
  <c r="K123" i="1"/>
  <c r="L123" i="1" s="1"/>
  <c r="P122" i="1"/>
  <c r="J154" i="1"/>
  <c r="I166" i="1"/>
  <c r="K154" i="1"/>
  <c r="L154" i="1" s="1"/>
  <c r="I64" i="1"/>
  <c r="M91" i="1"/>
  <c r="I70" i="1"/>
  <c r="O70" i="1"/>
  <c r="O91" i="1" s="1"/>
  <c r="I180" i="1"/>
  <c r="J180" i="1" s="1"/>
  <c r="J173" i="1"/>
  <c r="K173" i="1"/>
  <c r="L173" i="1" s="1"/>
  <c r="M11" i="1"/>
  <c r="I11" i="1" s="1"/>
  <c r="I7" i="1"/>
  <c r="O7" i="1"/>
  <c r="O11" i="1" s="1"/>
  <c r="L58" i="1"/>
  <c r="K59" i="1"/>
  <c r="L59" i="1" s="1"/>
  <c r="M137" i="1"/>
  <c r="M147" i="1" s="1"/>
  <c r="I135" i="1"/>
  <c r="O135" i="1"/>
  <c r="O137" i="1" s="1"/>
  <c r="O147" i="1" s="1"/>
  <c r="K134" i="1"/>
  <c r="L134" i="1" s="1"/>
  <c r="H134" i="1"/>
  <c r="M27" i="1"/>
  <c r="I24" i="1"/>
  <c r="O24" i="1"/>
  <c r="O27" i="1" s="1"/>
  <c r="I183" i="1"/>
  <c r="J181" i="1"/>
  <c r="K181" i="1"/>
  <c r="L181" i="1" s="1"/>
  <c r="K54" i="1"/>
  <c r="L54" i="1" s="1"/>
  <c r="L41" i="1"/>
  <c r="J21" i="1"/>
  <c r="K21" i="1"/>
  <c r="L21" i="1" s="1"/>
  <c r="P28" i="1"/>
  <c r="H141" i="1"/>
  <c r="K141" i="1"/>
  <c r="L141" i="1" s="1"/>
  <c r="J29" i="1"/>
  <c r="I32" i="1"/>
  <c r="K29" i="1"/>
  <c r="L29" i="1" s="1"/>
  <c r="H91" i="1"/>
  <c r="J12" i="1"/>
  <c r="K12" i="1"/>
  <c r="L12" i="1" s="1"/>
  <c r="K17" i="1"/>
  <c r="L17" i="1" s="1"/>
  <c r="M69" i="1"/>
  <c r="O65" i="1"/>
  <c r="O69" i="1" s="1"/>
  <c r="O184" i="1"/>
  <c r="H137" i="1"/>
  <c r="M184" i="1"/>
  <c r="H180" i="1"/>
  <c r="J33" i="1"/>
  <c r="I40" i="1"/>
  <c r="K33" i="1"/>
  <c r="L33" i="1" s="1"/>
  <c r="I115" i="1"/>
  <c r="M119" i="1"/>
  <c r="O115" i="1"/>
  <c r="O119" i="1" s="1"/>
  <c r="I153" i="1"/>
  <c r="J148" i="1"/>
  <c r="K148" i="1"/>
  <c r="L148" i="1" s="1"/>
  <c r="K63" i="1"/>
  <c r="M114" i="1"/>
  <c r="I107" i="1"/>
  <c r="O107" i="1"/>
  <c r="O114" i="1" s="1"/>
  <c r="K106" i="1"/>
  <c r="L106" i="1" s="1"/>
  <c r="G147" i="1"/>
  <c r="H147" i="1" s="1"/>
  <c r="K180" i="1" l="1"/>
  <c r="L180" i="1" s="1"/>
  <c r="O122" i="1"/>
  <c r="P185" i="1"/>
  <c r="J146" i="1"/>
  <c r="K146" i="1"/>
  <c r="L146" i="1" s="1"/>
  <c r="L63" i="1"/>
  <c r="K64" i="1"/>
  <c r="J40" i="1"/>
  <c r="K40" i="1"/>
  <c r="L40" i="1" s="1"/>
  <c r="I184" i="1"/>
  <c r="J183" i="1"/>
  <c r="K183" i="1"/>
  <c r="L183" i="1" s="1"/>
  <c r="J7" i="1"/>
  <c r="K7" i="1"/>
  <c r="L7" i="1" s="1"/>
  <c r="J64" i="1"/>
  <c r="I65" i="1"/>
  <c r="J130" i="1"/>
  <c r="K130" i="1"/>
  <c r="I121" i="1"/>
  <c r="J120" i="1"/>
  <c r="K120" i="1"/>
  <c r="L120" i="1" s="1"/>
  <c r="J32" i="1"/>
  <c r="K32" i="1"/>
  <c r="L32" i="1" s="1"/>
  <c r="O28" i="1"/>
  <c r="O185" i="1" s="1"/>
  <c r="J11" i="1"/>
  <c r="K11" i="1"/>
  <c r="M122" i="1"/>
  <c r="J153" i="1"/>
  <c r="K153" i="1"/>
  <c r="I27" i="1"/>
  <c r="I28" i="1" s="1"/>
  <c r="J28" i="1" s="1"/>
  <c r="M28" i="1"/>
  <c r="I137" i="1"/>
  <c r="I147" i="1" s="1"/>
  <c r="J147" i="1" s="1"/>
  <c r="J135" i="1"/>
  <c r="K135" i="1"/>
  <c r="L135" i="1" s="1"/>
  <c r="I114" i="1"/>
  <c r="J107" i="1"/>
  <c r="K107" i="1"/>
  <c r="L107" i="1" s="1"/>
  <c r="J115" i="1"/>
  <c r="I119" i="1"/>
  <c r="K115" i="1"/>
  <c r="L115" i="1" s="1"/>
  <c r="J24" i="1"/>
  <c r="K24" i="1"/>
  <c r="L24" i="1" s="1"/>
  <c r="I91" i="1"/>
  <c r="J70" i="1"/>
  <c r="K70" i="1"/>
  <c r="L70" i="1" s="1"/>
  <c r="J166" i="1"/>
  <c r="K166" i="1"/>
  <c r="L166" i="1" s="1"/>
  <c r="G185" i="1"/>
  <c r="H185" i="1" s="1"/>
  <c r="M185" i="1" l="1"/>
  <c r="J121" i="1"/>
  <c r="K121" i="1"/>
  <c r="L121" i="1" s="1"/>
  <c r="J119" i="1"/>
  <c r="K119" i="1"/>
  <c r="L119" i="1" s="1"/>
  <c r="J114" i="1"/>
  <c r="K114" i="1"/>
  <c r="L114" i="1" s="1"/>
  <c r="I69" i="1"/>
  <c r="J65" i="1"/>
  <c r="J27" i="1"/>
  <c r="K27" i="1"/>
  <c r="L27" i="1" s="1"/>
  <c r="K184" i="1"/>
  <c r="L184" i="1" s="1"/>
  <c r="L153" i="1"/>
  <c r="L11" i="1"/>
  <c r="K28" i="1"/>
  <c r="K147" i="1"/>
  <c r="L147" i="1" s="1"/>
  <c r="L130" i="1"/>
  <c r="J184" i="1"/>
  <c r="J91" i="1"/>
  <c r="K91" i="1"/>
  <c r="L91" i="1" s="1"/>
  <c r="J137" i="1"/>
  <c r="K137" i="1"/>
  <c r="L137" i="1" s="1"/>
  <c r="K65" i="1"/>
  <c r="L65" i="1" s="1"/>
  <c r="L64" i="1"/>
  <c r="J69" i="1" l="1"/>
  <c r="K69" i="1"/>
  <c r="L28" i="1"/>
  <c r="I122" i="1"/>
  <c r="K122" i="1" l="1"/>
  <c r="L69" i="1"/>
  <c r="J122" i="1"/>
  <c r="I185" i="1"/>
  <c r="J185" i="1" s="1"/>
  <c r="L122" i="1" l="1"/>
  <c r="K185" i="1"/>
  <c r="L185" i="1" s="1"/>
</calcChain>
</file>

<file path=xl/sharedStrings.xml><?xml version="1.0" encoding="utf-8"?>
<sst xmlns="http://schemas.openxmlformats.org/spreadsheetml/2006/main" count="58" uniqueCount="58">
  <si>
    <t>INFORME AVANCE PDI 2020 TRIMESTRE 4-2020</t>
  </si>
  <si>
    <t>SUBSISTEMA</t>
  </si>
  <si>
    <t>PROYECTOS</t>
  </si>
  <si>
    <t>UNIDAD DE MEDIDA</t>
  </si>
  <si>
    <t>META PLAN INDICATIVO
2020</t>
  </si>
  <si>
    <t>META LOGRADA
2020</t>
  </si>
  <si>
    <t>INDICADOR DE EFICACIA
(METAS LOGRADAS / METAS PROYECTADAS)</t>
  </si>
  <si>
    <t>INDICADOR DE EFICIENCIA
(REC.EJEC. /REC. PROYEC.)</t>
  </si>
  <si>
    <t>INDICADOR DE EFECTIVIDAD
(EFICACIA * EFICIENCIA)</t>
  </si>
  <si>
    <t>RECURSOS EN MILLONES DE $ DE 2019</t>
  </si>
  <si>
    <t>EJECUCIÓN ACUMULADA FIN T4 2020</t>
  </si>
  <si>
    <t>PROYECTADOS  2020</t>
  </si>
  <si>
    <t xml:space="preserve">DIFERENCIA </t>
  </si>
  <si>
    <t>EJECUTADO RP T4 DE 2020</t>
  </si>
  <si>
    <t>EJECUCIÓN ACUMULADA T ANTERIOR</t>
  </si>
  <si>
    <t>FORMACIÓN</t>
  </si>
  <si>
    <t>TOTAL PROYECTO SF-PY.1 Identidad con la Teolología y gobierno Institucional</t>
  </si>
  <si>
    <t xml:space="preserve">TOTAL PROYECTO SF-PY.2 Oferta Académica </t>
  </si>
  <si>
    <t>TOTAL PROYECTO SF-PY.3 Desarrollo Profesoral</t>
  </si>
  <si>
    <t>TOTAL PROYECTO SF-PY.4 Autoevaluación y Acreditación Académico e Institucional</t>
  </si>
  <si>
    <t>TOTAL PROYECTO SF-PY.5 Relevo Generacional con Excelencia Académica.</t>
  </si>
  <si>
    <t>TOTAL PROYECTO SF-PY.6 Fortalecimiento de los Vínculos Universidad - Graduados</t>
  </si>
  <si>
    <t>TOTAL SUBSISTEMA FORMACIÓN</t>
  </si>
  <si>
    <t>INVESTIGACIÓN</t>
  </si>
  <si>
    <t>TOTAL SI-PY.1 Formación en Investigación</t>
  </si>
  <si>
    <t>TOTAL SI-PY.2 Desarrollo proyectos Internos de investigación</t>
  </si>
  <si>
    <t xml:space="preserve">TOTAL SI-PY.3 Fortalecimiento de  las capacidades investigativas </t>
  </si>
  <si>
    <t>TOTAL SI-PY.4 Propiedad Intelectual</t>
  </si>
  <si>
    <t>TOTAL SI-PY.5 Proyectos de investigación a través de Convenios</t>
  </si>
  <si>
    <t>TOTAL SI-PY.6 Fortalecimiento de procesos Editoriales Institucionales</t>
  </si>
  <si>
    <t>TOTAL SUBSISTEMA INVESTIGACIÓN</t>
  </si>
  <si>
    <t>PROYECCIÓN SOCIAL</t>
  </si>
  <si>
    <t>TOTAL SP-PY.1 Internacionalización académico-investigativa y de la extensión</t>
  </si>
  <si>
    <t>TOTAL SP-PY.2 Estructuración y Desarrollo de las unidades de atención especializada de la Universidad Surcolombiana.</t>
  </si>
  <si>
    <t>TOTAL SP-PY.3 Reformulación y fortalecimiento de las modalidades y formas de Proyección Social.</t>
  </si>
  <si>
    <t>TOTAL SP-PY.4 Comunicación estratégica e imagen institucional</t>
  </si>
  <si>
    <t>TOTAL SP-PY.5 Estructuración y desarrollo de la agenda social regional</t>
  </si>
  <si>
    <t>TOTAL SP-PY.6 Regionalización</t>
  </si>
  <si>
    <t>TOTAL SUBSISTEMA PROYECCIÓN SOCIAL</t>
  </si>
  <si>
    <t>BIENESTAR</t>
  </si>
  <si>
    <t>TOTAL SB-PY.1 Universidad saludable</t>
  </si>
  <si>
    <t>TOTAL SB-PY.2 Actividad física, deporte y recreación</t>
  </si>
  <si>
    <t>TOTAL SB-PY.3 Cultura con responsabilidad y compromiso</t>
  </si>
  <si>
    <t>TOTAL SB-PY.4 Desarrollo humano.</t>
  </si>
  <si>
    <t>TOTAL SB-PY.5 Fomento a la permanencia y graduación.</t>
  </si>
  <si>
    <t>TOTAL SUBSISTEMA BIENESTAR</t>
  </si>
  <si>
    <t>ADMINISTRATIVO</t>
  </si>
  <si>
    <t>TOTAL SA-PY.1 Desarrollo Planta Fisica</t>
  </si>
  <si>
    <t>TOTAL SA-PY.2 Dotación de Equipos y muebles</t>
  </si>
  <si>
    <t>TOTAL SA-PY.3 Desarrollo tecnológico</t>
  </si>
  <si>
    <t>TOTAL SA-PY.4 Fortalecimiento de los sistemas de gestión</t>
  </si>
  <si>
    <t>TOTAL SA-PY.5 Formación y Capacitación del Personal Administrativo y Operativo</t>
  </si>
  <si>
    <t>TOTAL SUBSISTEMA ADMINISTRATIVO</t>
  </si>
  <si>
    <t>TOTAL PDI T4 2020</t>
  </si>
  <si>
    <t>Oficina Asesora de Planeación</t>
  </si>
  <si>
    <t>Indices series de empalme - Dane</t>
  </si>
  <si>
    <t>Dic. 2019</t>
  </si>
  <si>
    <t>Dic.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</si>
</sst>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2" formatCode="_-&quot;$&quot;\ * #,##0_-;\-&quot;$&quot;\ * #,##0_-;_-&quot;$&quot;\ * &quot;-&quot;_-;_-@_-"/>
    <numFmt numFmtId="164" formatCode="&quot;$&quot;\ * #,##0_);[Red]\(&quot;$&quot;\ * #,##0\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rgb="FFFFCC66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C1436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F6D7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6">
    <xf numFmtId="0" fontId="0" fillId="0" borderId="0" xfId="0"/>
    <xf numFmtId="0" fontId="2" fillId="3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1" fontId="0" fillId="0" borderId="1" xfId="0" applyNumberFormat="1" applyFont="1" applyFill="1" applyBorder="1" applyAlignment="1">
      <alignment horizontal="center" vertical="center" wrapText="1"/>
    </xf>
    <xf numFmtId="10" fontId="1" fillId="0" borderId="1" xfId="1" applyNumberFormat="1" applyFont="1" applyFill="1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164" fontId="0" fillId="0" borderId="1" xfId="0" applyNumberFormat="1" applyFont="1" applyFill="1" applyBorder="1" applyAlignment="1">
      <alignment vertical="center"/>
    </xf>
    <xf numFmtId="0" fontId="0" fillId="0" borderId="0" xfId="0" applyFill="1"/>
    <xf numFmtId="0" fontId="2" fillId="5" borderId="1" xfId="0" applyFont="1" applyFill="1" applyBorder="1" applyAlignment="1">
      <alignment horizontal="center" vertical="center" wrapText="1"/>
    </xf>
    <xf numFmtId="10" fontId="2" fillId="5" borderId="1" xfId="1" applyNumberFormat="1" applyFont="1" applyFill="1" applyBorder="1" applyAlignment="1">
      <alignment horizontal="center" vertical="center"/>
    </xf>
    <xf numFmtId="164" fontId="2" fillId="5" borderId="1" xfId="0" applyNumberFormat="1" applyFont="1" applyFill="1" applyBorder="1" applyAlignment="1">
      <alignment vertical="center"/>
    </xf>
    <xf numFmtId="1" fontId="0" fillId="0" borderId="0" xfId="0" applyNumberFormat="1"/>
    <xf numFmtId="2" fontId="0" fillId="0" borderId="1" xfId="0" applyNumberFormat="1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vertical="center"/>
    </xf>
    <xf numFmtId="0" fontId="2" fillId="6" borderId="1" xfId="0" applyFont="1" applyFill="1" applyBorder="1" applyAlignment="1">
      <alignment horizontal="center" vertical="center"/>
    </xf>
    <xf numFmtId="10" fontId="2" fillId="6" borderId="1" xfId="1" applyNumberFormat="1" applyFont="1" applyFill="1" applyBorder="1" applyAlignment="1">
      <alignment horizontal="center" vertical="center"/>
    </xf>
    <xf numFmtId="164" fontId="2" fillId="7" borderId="1" xfId="0" applyNumberFormat="1" applyFont="1" applyFill="1" applyBorder="1" applyAlignment="1">
      <alignment vertical="center"/>
    </xf>
    <xf numFmtId="0" fontId="2" fillId="6" borderId="1" xfId="0" applyFont="1" applyFill="1" applyBorder="1" applyAlignment="1"/>
    <xf numFmtId="42" fontId="0" fillId="0" borderId="0" xfId="0" applyNumberFormat="1"/>
    <xf numFmtId="42" fontId="0" fillId="0" borderId="0" xfId="0" applyNumberFormat="1" applyAlignment="1">
      <alignment vertical="center"/>
    </xf>
    <xf numFmtId="1" fontId="0" fillId="1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5" fillId="0" borderId="0" xfId="0" applyFont="1"/>
    <xf numFmtId="0" fontId="6" fillId="0" borderId="0" xfId="0" applyFont="1"/>
    <xf numFmtId="2" fontId="6" fillId="0" borderId="0" xfId="0" applyNumberFormat="1" applyFont="1"/>
    <xf numFmtId="17" fontId="6" fillId="0" borderId="0" xfId="0" applyNumberFormat="1" applyFont="1" applyAlignment="1">
      <alignment horizontal="left"/>
    </xf>
    <xf numFmtId="164" fontId="0" fillId="0" borderId="0" xfId="0" applyNumberFormat="1"/>
    <xf numFmtId="0" fontId="2" fillId="3" borderId="2" xfId="0" applyFont="1" applyFill="1" applyBorder="1" applyAlignment="1">
      <alignment vertical="center" wrapText="1"/>
    </xf>
    <xf numFmtId="0" fontId="2" fillId="3" borderId="3" xfId="0" applyFont="1" applyFill="1" applyBorder="1" applyAlignment="1">
      <alignment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/>
    </xf>
    <xf numFmtId="0" fontId="2" fillId="8" borderId="9" xfId="0" applyFont="1" applyFill="1" applyBorder="1" applyAlignment="1">
      <alignment horizontal="center" vertical="center" textRotation="255" wrapText="1"/>
    </xf>
    <xf numFmtId="0" fontId="2" fillId="8" borderId="10" xfId="0" applyFont="1" applyFill="1" applyBorder="1" applyAlignment="1">
      <alignment horizontal="center" vertical="center" textRotation="255" wrapText="1"/>
    </xf>
    <xf numFmtId="0" fontId="2" fillId="8" borderId="11" xfId="0" applyFont="1" applyFill="1" applyBorder="1" applyAlignment="1">
      <alignment horizontal="center" vertical="center" textRotation="255" wrapText="1"/>
    </xf>
    <xf numFmtId="0" fontId="4" fillId="9" borderId="9" xfId="0" applyFont="1" applyFill="1" applyBorder="1" applyAlignment="1">
      <alignment horizontal="center" vertical="center" textRotation="255" wrapText="1"/>
    </xf>
    <xf numFmtId="0" fontId="4" fillId="9" borderId="10" xfId="0" applyFont="1" applyFill="1" applyBorder="1" applyAlignment="1">
      <alignment horizontal="center" vertical="center" textRotation="255" wrapText="1"/>
    </xf>
    <xf numFmtId="0" fontId="4" fillId="9" borderId="11" xfId="0" applyFont="1" applyFill="1" applyBorder="1" applyAlignment="1">
      <alignment horizontal="center" vertical="center" textRotation="255" wrapText="1"/>
    </xf>
    <xf numFmtId="0" fontId="4" fillId="10" borderId="9" xfId="0" applyFont="1" applyFill="1" applyBorder="1" applyAlignment="1">
      <alignment horizontal="center" vertical="center" textRotation="255" wrapText="1"/>
    </xf>
    <xf numFmtId="0" fontId="4" fillId="10" borderId="10" xfId="0" applyFont="1" applyFill="1" applyBorder="1" applyAlignment="1">
      <alignment horizontal="center" vertical="center" textRotation="255" wrapText="1"/>
    </xf>
    <xf numFmtId="0" fontId="4" fillId="10" borderId="11" xfId="0" applyFont="1" applyFill="1" applyBorder="1" applyAlignment="1">
      <alignment horizontal="center" vertical="center" textRotation="255" wrapText="1"/>
    </xf>
    <xf numFmtId="0" fontId="4" fillId="11" borderId="9" xfId="0" applyFont="1" applyFill="1" applyBorder="1" applyAlignment="1">
      <alignment horizontal="center" vertical="center" textRotation="255" wrapText="1"/>
    </xf>
    <xf numFmtId="0" fontId="4" fillId="11" borderId="10" xfId="0" applyFont="1" applyFill="1" applyBorder="1" applyAlignment="1">
      <alignment horizontal="center" vertical="center" textRotation="255" wrapText="1"/>
    </xf>
    <xf numFmtId="0" fontId="4" fillId="11" borderId="11" xfId="0" applyFont="1" applyFill="1" applyBorder="1" applyAlignment="1">
      <alignment horizontal="center" vertical="center" textRotation="255" wrapText="1"/>
    </xf>
    <xf numFmtId="0" fontId="2" fillId="4" borderId="9" xfId="0" applyFont="1" applyFill="1" applyBorder="1" applyAlignment="1">
      <alignment horizontal="center" vertical="center" textRotation="255" wrapText="1"/>
    </xf>
    <xf numFmtId="0" fontId="2" fillId="4" borderId="10" xfId="0" applyFont="1" applyFill="1" applyBorder="1" applyAlignment="1">
      <alignment horizontal="center" vertical="center" textRotation="255" wrapText="1"/>
    </xf>
    <xf numFmtId="0" fontId="2" fillId="4" borderId="11" xfId="0" applyFont="1" applyFill="1" applyBorder="1" applyAlignment="1">
      <alignment horizontal="center" vertical="center" textRotation="255" wrapText="1"/>
    </xf>
    <xf numFmtId="0" fontId="3" fillId="2" borderId="0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</cellXfs>
  <cellStyles count="2">
    <cellStyle name="Normal" xfId="0" builtinId="0"/>
    <cellStyle name="Porcentaje" xfId="1" builtinId="5"/>
  </cellStyles>
  <dxfs count="20"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8D12BE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SEGUIMIENTO%20Y%20EVALUACI&#211;N%20PDI%20T4%202020%20AJUSTAD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PLANEACI&#211;N%20USCO/PDI/PDI%202015%202024/PDI%202020%202024/2020/SEGUIMIENTO%20Y%20EVALUACI&#211;N%20PDI%202020/JULIAN/SEGUIMIENTOS%20Y%20EVALUACI&#211;N%20PDI%20T3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-4 2020 PROY"/>
      <sheetName val="T-4 2020 ACC"/>
      <sheetName val="EV_ROYECTOS"/>
      <sheetName val="EV_ACCIONES"/>
      <sheetName val="INDICES IPC"/>
      <sheetName val="SF 2020"/>
      <sheetName val="SF"/>
      <sheetName val="SI 2020"/>
      <sheetName val="SI"/>
      <sheetName val="SP 2020"/>
      <sheetName val="SP"/>
      <sheetName val="SB 2020"/>
      <sheetName val="SB"/>
      <sheetName val="SA 2020"/>
      <sheetName val="SA"/>
    </sheetNames>
    <sheetDataSet>
      <sheetData sheetId="0"/>
      <sheetData sheetId="1"/>
      <sheetData sheetId="2"/>
      <sheetData sheetId="3"/>
      <sheetData sheetId="4">
        <row r="21">
          <cell r="R21">
            <v>103.8</v>
          </cell>
          <cell r="S21">
            <v>105.48</v>
          </cell>
        </row>
      </sheetData>
      <sheetData sheetId="5"/>
      <sheetData sheetId="6">
        <row r="6">
          <cell r="A6" t="str">
            <v>SF-PY.1.1.  Inducción y Reinducción con docentes, estudiantes, Administrativos y Directivos de la Universidad, sobre mision, vision, principios y valores.</v>
          </cell>
          <cell r="D6" t="str">
            <v>PERSONAS</v>
          </cell>
          <cell r="F6">
            <v>105000000</v>
          </cell>
        </row>
        <row r="7">
          <cell r="A7" t="str">
            <v>SF-PY.1.2.  Promocion de la cultura  participativa y la democracia deliberativa en la comunidad  universitaria</v>
          </cell>
          <cell r="D7" t="str">
            <v>PERSONAS</v>
          </cell>
          <cell r="F7">
            <v>40000000</v>
          </cell>
        </row>
        <row r="13">
          <cell r="A13" t="str">
            <v>SF-PY.2.1.Nuevos programas académicos de pregrado presenciales y virtuales.</v>
          </cell>
          <cell r="D13" t="str">
            <v>PROGRAMAS ACADÉMICOS</v>
          </cell>
          <cell r="F13">
            <v>15000000</v>
          </cell>
        </row>
        <row r="14">
          <cell r="A14" t="str">
            <v>SF-PY.2.2.Nuevos programas académicos de postgrado presenciales y virtuales</v>
          </cell>
          <cell r="D14" t="str">
            <v>PROGRAMAS ACADÉMICOS</v>
          </cell>
          <cell r="F14">
            <v>30000000</v>
          </cell>
        </row>
        <row r="15">
          <cell r="A15" t="str">
            <v>SF-PY.2.3.Nuevos programas académicos articulados en distintos niveles , ciclos propedéuticos, metodologias y modalidades. PAEME.</v>
          </cell>
          <cell r="D15" t="str">
            <v>PROGRAMAS ACADÉMICOS</v>
          </cell>
          <cell r="F15">
            <v>346400000</v>
          </cell>
        </row>
        <row r="16">
          <cell r="A16" t="str">
            <v>SF-PY.2.4.Programas académicos articulados en distintos niveles con la educación media.</v>
          </cell>
          <cell r="D16" t="str">
            <v>PROGRAMAS ACADÉMICOS</v>
          </cell>
          <cell r="F16">
            <v>225000000</v>
          </cell>
        </row>
        <row r="22">
          <cell r="A22" t="str">
            <v>SF-PY.3.1. Formación de alto nivel en Maestrías</v>
          </cell>
          <cell r="D22" t="str">
            <v>DOCENTES</v>
          </cell>
          <cell r="F22">
            <v>15000000</v>
          </cell>
        </row>
        <row r="23">
          <cell r="A23" t="str">
            <v>SF-PY.3.2. Formación de alto nivel Doctorados</v>
          </cell>
          <cell r="D23" t="str">
            <v>DOCENTES</v>
          </cell>
          <cell r="F23">
            <v>1166707400.67272</v>
          </cell>
        </row>
        <row r="24">
          <cell r="A24" t="str">
            <v xml:space="preserve">SF-PY.3.3. Estudios de Nivel Pos doctoral </v>
          </cell>
          <cell r="D24" t="str">
            <v>DOCENTES</v>
          </cell>
          <cell r="F24">
            <v>90000000</v>
          </cell>
        </row>
        <row r="25">
          <cell r="A25" t="str">
            <v>SF-PY.3.4 Capacitación y actualización individual y colectiva en pedagogías, didácticas, estudios sociales, culturales y estéticos</v>
          </cell>
          <cell r="D25" t="str">
            <v>DOCENTES</v>
          </cell>
          <cell r="F25">
            <v>628000000</v>
          </cell>
        </row>
        <row r="26">
          <cell r="A26" t="str">
            <v xml:space="preserve"> SF-PY.3.5 Capacitación en lenguas extranjeras</v>
          </cell>
          <cell r="D26" t="str">
            <v>DOCENTES</v>
          </cell>
          <cell r="F26">
            <v>80000000</v>
          </cell>
        </row>
        <row r="32">
          <cell r="A32" t="str">
            <v>SF-PY..4.1 Procesos de autoevaluación de programas de pregrado y postgrado</v>
          </cell>
          <cell r="D32" t="str">
            <v>PROCESOS</v>
          </cell>
          <cell r="F32">
            <v>155000000</v>
          </cell>
        </row>
        <row r="33">
          <cell r="A33" t="str">
            <v>SF-PY..4.2 Actualización curricular pertinente y coherente con el PEU, PEF, PEP.</v>
          </cell>
          <cell r="D33" t="str">
            <v>PROCESOS</v>
          </cell>
          <cell r="F33">
            <v>61000000</v>
          </cell>
        </row>
        <row r="34">
          <cell r="A34" t="str">
            <v>SF-PY. 4.3 Procesos de autoevaluacion y mejoramiento de la calidad para la renovacion de  acreditacion de alta calidad institucional</v>
          </cell>
          <cell r="D34" t="str">
            <v>RESOLUCIÓN ACREDITACIÓN</v>
          </cell>
          <cell r="F34">
            <v>100000000</v>
          </cell>
        </row>
        <row r="40">
          <cell r="A40" t="str">
            <v>SF-PY.5.1 Diseño y puesta en marcha politica de relevo generacional</v>
          </cell>
          <cell r="D40" t="str">
            <v># ESTUDIANTES</v>
          </cell>
          <cell r="F40">
            <v>20000000</v>
          </cell>
        </row>
        <row r="46">
          <cell r="A46" t="str">
            <v xml:space="preserve">SF-PY.6.1. Portal y Observatorio Laboral, para enlace laboral y orientar proyectos de emprendimiento. </v>
          </cell>
          <cell r="D46" t="str">
            <v xml:space="preserve">GRADUADOS </v>
          </cell>
          <cell r="F46">
            <v>20000000</v>
          </cell>
        </row>
        <row r="47">
          <cell r="A47" t="str">
            <v>SF-PY.6.2. Programa de Seguimiento, evaluación y encuentros de graduados</v>
          </cell>
          <cell r="D47" t="str">
            <v xml:space="preserve">GRADUADOS </v>
          </cell>
          <cell r="F47">
            <v>150000000</v>
          </cell>
        </row>
        <row r="48">
          <cell r="A48" t="str">
            <v>SF-PY.6.3.Fomento de proyectos para  asociaciones, convenios, movilidad  y vinculación a proyección social e investigación para graduados.</v>
          </cell>
          <cell r="D48" t="str">
            <v xml:space="preserve">GRADUADOS </v>
          </cell>
          <cell r="F48">
            <v>100000000</v>
          </cell>
        </row>
      </sheetData>
      <sheetData sheetId="7"/>
      <sheetData sheetId="8">
        <row r="6">
          <cell r="A6" t="str">
            <v>SI-PY.1.1 Talleres de formación</v>
          </cell>
          <cell r="D6" t="str">
            <v># talleres</v>
          </cell>
          <cell r="F6">
            <v>140000000</v>
          </cell>
        </row>
        <row r="7">
          <cell r="D7" t="str">
            <v xml:space="preserve"># personas </v>
          </cell>
        </row>
        <row r="8">
          <cell r="A8" t="str">
            <v>SI-PY.1.2 Grupos escolares</v>
          </cell>
          <cell r="D8" t="str">
            <v># niños (personas)</v>
          </cell>
          <cell r="F8">
            <v>36000000</v>
          </cell>
        </row>
        <row r="14">
          <cell r="A14" t="str">
            <v>SI-PY.2.1 Semilleros</v>
          </cell>
          <cell r="D14" t="str">
            <v># proyectos</v>
          </cell>
          <cell r="F14">
            <v>301934741</v>
          </cell>
        </row>
        <row r="15">
          <cell r="A15" t="str">
            <v>SI-PY.2.2 Trabajos de grado</v>
          </cell>
          <cell r="D15" t="str">
            <v># proyectos</v>
          </cell>
          <cell r="F15">
            <v>41500000</v>
          </cell>
        </row>
        <row r="16">
          <cell r="A16" t="str">
            <v>SI-PY.2.3 Menor cuantía</v>
          </cell>
          <cell r="D16" t="str">
            <v># proyectos</v>
          </cell>
          <cell r="F16">
            <v>1036000000</v>
          </cell>
        </row>
        <row r="17">
          <cell r="A17" t="str">
            <v>SI-PY.2.4 Mediana cuantía</v>
          </cell>
          <cell r="D17" t="str">
            <v># proyectos</v>
          </cell>
          <cell r="F17">
            <v>597600000</v>
          </cell>
        </row>
        <row r="18">
          <cell r="A18" t="str">
            <v>SI-PY.2.5 Mayor cuantía</v>
          </cell>
          <cell r="D18" t="str">
            <v># proyectos</v>
          </cell>
          <cell r="F18">
            <v>500000000</v>
          </cell>
        </row>
        <row r="19">
          <cell r="A19" t="str">
            <v>SI-PY.2.6 Doctorados</v>
          </cell>
          <cell r="D19" t="str">
            <v># proyectos</v>
          </cell>
          <cell r="F19">
            <v>300000000</v>
          </cell>
        </row>
        <row r="20">
          <cell r="A20" t="str">
            <v>SI-PY.2.7 Jovenes Investigadores</v>
          </cell>
          <cell r="D20" t="str">
            <v># proyectos</v>
          </cell>
          <cell r="F20">
            <v>327960000</v>
          </cell>
        </row>
        <row r="26">
          <cell r="A26" t="str">
            <v>SI-PY.3.1 Eventos académico- científicos</v>
          </cell>
          <cell r="D26" t="str">
            <v># eventos académico-científicos</v>
          </cell>
          <cell r="F26">
            <v>168000000</v>
          </cell>
        </row>
        <row r="27">
          <cell r="A27" t="str">
            <v>SI-PY.3.2 Ponencias</v>
          </cell>
          <cell r="D27" t="str">
            <v># ponencias  a nivel nacional e intrernacional</v>
          </cell>
          <cell r="F27">
            <v>212500000</v>
          </cell>
        </row>
        <row r="28">
          <cell r="A28" t="str">
            <v>SI-PY.3.3 Vinculación y Desarrollo en redes académicas, científicas e investigativas</v>
          </cell>
          <cell r="D28" t="str">
            <v># de Redes</v>
          </cell>
          <cell r="F28">
            <v>14000000</v>
          </cell>
        </row>
        <row r="29">
          <cell r="A29" t="str">
            <v>SI-PY.3.4 Fortalecimiento de los Centros  e Institutos de Investigación</v>
          </cell>
          <cell r="D29" t="str">
            <v># Centros de Investigación</v>
          </cell>
          <cell r="F29">
            <v>210000000</v>
          </cell>
        </row>
        <row r="30">
          <cell r="D30" t="str">
            <v># Instituto de Investigación</v>
          </cell>
          <cell r="F30">
            <v>500000000</v>
          </cell>
        </row>
        <row r="31">
          <cell r="A31" t="str">
            <v>SI-PY.3.5 Fortalecimiento de los Grupos e Investigadores</v>
          </cell>
          <cell r="D31" t="str">
            <v># Grupos categorizados</v>
          </cell>
          <cell r="F31">
            <v>292500000</v>
          </cell>
        </row>
        <row r="32">
          <cell r="D32" t="str">
            <v># Docentes categorizados</v>
          </cell>
          <cell r="F32">
            <v>60000000</v>
          </cell>
        </row>
        <row r="33">
          <cell r="A33" t="str">
            <v>SI-PY.3.6 Vigilancia Tecnológica</v>
          </cell>
          <cell r="D33" t="str">
            <v>No. de procesos vigilados</v>
          </cell>
          <cell r="F33">
            <v>36000000</v>
          </cell>
        </row>
        <row r="34">
          <cell r="A34" t="str">
            <v>SI-PY.3.7 Artículos en Revistas Indexadas</v>
          </cell>
          <cell r="D34" t="str">
            <v># Artículos</v>
          </cell>
          <cell r="F34">
            <v>110500000</v>
          </cell>
        </row>
        <row r="35">
          <cell r="A35" t="str">
            <v>SI-PY.3.8 Consolidación e Implementación del Plan Estratégico de Ciencia, Tecnología e Innovación -PECTI</v>
          </cell>
          <cell r="D35" t="str">
            <v>Documento Aprobado por Consejo Superior</v>
          </cell>
          <cell r="F35">
            <v>62000000</v>
          </cell>
        </row>
        <row r="36">
          <cell r="D36" t="str">
            <v># de Estrategias implementadas</v>
          </cell>
        </row>
        <row r="37">
          <cell r="A37" t="str">
            <v>SI-PY.3.9 Apoyo laboratorios de investigación</v>
          </cell>
          <cell r="D37" t="str">
            <v># Laboratorios apoyados</v>
          </cell>
          <cell r="F37">
            <v>324000000</v>
          </cell>
        </row>
        <row r="38">
          <cell r="A38" t="str">
            <v>SI-PY.3.10 Apoyo al desarrollo de doctorados</v>
          </cell>
          <cell r="D38" t="str">
            <v># Programas de Doctorado</v>
          </cell>
          <cell r="F38">
            <v>600000000</v>
          </cell>
        </row>
        <row r="44">
          <cell r="A44" t="str">
            <v>SI-PY.4.1 Registro</v>
          </cell>
          <cell r="D44" t="str">
            <v># Registros</v>
          </cell>
          <cell r="F44">
            <v>56000000</v>
          </cell>
        </row>
        <row r="45">
          <cell r="A45" t="str">
            <v>SI-PY.4.2 Validación</v>
          </cell>
          <cell r="D45" t="str">
            <v># Validaciones</v>
          </cell>
          <cell r="F45">
            <v>50000000</v>
          </cell>
        </row>
        <row r="51">
          <cell r="A51" t="str">
            <v>SI-PY.5.1 Desarrollo de proyectos</v>
          </cell>
          <cell r="D51" t="str">
            <v xml:space="preserve"># Proyectos con cofinanciación </v>
          </cell>
          <cell r="F51">
            <v>2200000000</v>
          </cell>
        </row>
        <row r="57">
          <cell r="A57" t="str">
            <v xml:space="preserve">SI-PY.6.1 Procesos editoriales </v>
          </cell>
          <cell r="D57" t="str">
            <v># Revistas</v>
          </cell>
          <cell r="F57">
            <v>198000000</v>
          </cell>
        </row>
        <row r="58">
          <cell r="A58" t="str">
            <v>SI-PY.6.2 Revistas Científicas</v>
          </cell>
          <cell r="D58" t="str">
            <v># Revistas indexadas</v>
          </cell>
          <cell r="F58">
            <v>111210888</v>
          </cell>
        </row>
        <row r="59">
          <cell r="A59" t="str">
            <v>SI-PY.6.3 Publicación de libros desde la Editorial de la Universidad</v>
          </cell>
          <cell r="D59" t="str">
            <v># Libros</v>
          </cell>
          <cell r="F59">
            <v>197242000</v>
          </cell>
        </row>
      </sheetData>
      <sheetData sheetId="9"/>
      <sheetData sheetId="10">
        <row r="6">
          <cell r="A6" t="str">
            <v>SP-PY.1.1 Fortalecimiento de la gestión de la Internacionalización</v>
          </cell>
          <cell r="D6" t="str">
            <v>Proyectos</v>
          </cell>
          <cell r="F6">
            <v>36000000</v>
          </cell>
        </row>
        <row r="7">
          <cell r="A7" t="str">
            <v>SP-PY.1.2 Fomento a la internacionalización en casa</v>
          </cell>
          <cell r="D7" t="str">
            <v>Eventos</v>
          </cell>
          <cell r="F7">
            <v>70000000</v>
          </cell>
        </row>
        <row r="8">
          <cell r="A8" t="str">
            <v>SP-PY.1.3 Fortalecimiento de la articulación interinstitucional</v>
          </cell>
          <cell r="D8" t="str">
            <v>Proyectos</v>
          </cell>
          <cell r="F8">
            <v>40000000</v>
          </cell>
        </row>
        <row r="9">
          <cell r="A9" t="str">
            <v>SP-PY.1.4 Fortalecimiento de la movilidad académica e investigativa</v>
          </cell>
          <cell r="D9" t="str">
            <v>Movilidades apoyadas</v>
          </cell>
          <cell r="F9">
            <v>329420000</v>
          </cell>
        </row>
        <row r="15">
          <cell r="A15" t="str">
            <v>SP-PY.2.1 Operación y desarrollo del Centro de Emprendimiento e Innovación</v>
          </cell>
          <cell r="D15" t="str">
            <v>Número de iniciativas emprendedoras registradas</v>
          </cell>
          <cell r="F15">
            <v>381000000</v>
          </cell>
        </row>
        <row r="16">
          <cell r="D16" t="str">
            <v>Número de eventos por año</v>
          </cell>
        </row>
        <row r="17">
          <cell r="D17" t="str">
            <v>No. de acompañamientos</v>
          </cell>
        </row>
        <row r="18">
          <cell r="D18" t="str">
            <v>Numero de patentes valoradas</v>
          </cell>
          <cell r="F18">
            <v>25000000</v>
          </cell>
        </row>
        <row r="19">
          <cell r="A19" t="str">
            <v xml:space="preserve">SP-PY.2.2 Operación y desarrollo del Consultorio Empresarial y Contable </v>
          </cell>
          <cell r="D19" t="str">
            <v>No. de Asesorias</v>
          </cell>
          <cell r="F19">
            <v>144500000</v>
          </cell>
        </row>
        <row r="20">
          <cell r="D20" t="str">
            <v>No. de eventos</v>
          </cell>
        </row>
        <row r="21">
          <cell r="D21" t="str">
            <v xml:space="preserve">No. Personas poblacion vulnerable </v>
          </cell>
        </row>
        <row r="22">
          <cell r="A22" t="str">
            <v xml:space="preserve">SP-PY.2.3 Unidades de Servicios de Atención Psicológica (USAP): Consultorio clínico Neiva. </v>
          </cell>
          <cell r="D22" t="str">
            <v xml:space="preserve">No. de personas beneficiarias NEIVA </v>
          </cell>
        </row>
        <row r="23">
          <cell r="A23" t="str">
            <v>SP-PY.2.4 Unidades de Servicios de Atención Psicológica (USAP): Orientación y acompañamiento psicosocial Neiva</v>
          </cell>
          <cell r="D23" t="str">
            <v xml:space="preserve">No. de personas beneficiarias NEIVA </v>
          </cell>
          <cell r="F23">
            <v>57321000</v>
          </cell>
        </row>
        <row r="24">
          <cell r="A24" t="str">
            <v>SP-PY.2.5 Unidades de Servicios de Atención Psicológica (USAP): Orientación y acompañamiento psicosocial Sedes</v>
          </cell>
          <cell r="D24" t="str">
            <v>No. de personas beneficiarias SEDES</v>
          </cell>
          <cell r="F24">
            <v>36144000</v>
          </cell>
        </row>
        <row r="25">
          <cell r="A25" t="str">
            <v>SP-PY.2.6 Operación y desarrollo del Centro de Conciliación</v>
          </cell>
          <cell r="D25" t="str">
            <v>No. Estudientes de la facultad capacitados</v>
          </cell>
          <cell r="F25">
            <v>85000000</v>
          </cell>
        </row>
        <row r="26">
          <cell r="D26" t="str">
            <v>No. de estudiantes capacitados en conciliación escolar</v>
          </cell>
        </row>
        <row r="27">
          <cell r="D27" t="str">
            <v>No. De beneficiarios  audicencias</v>
          </cell>
        </row>
        <row r="28">
          <cell r="D28" t="str">
            <v>No. De asistentes  audicencias</v>
          </cell>
        </row>
        <row r="29">
          <cell r="D29" t="str">
            <v>No. consultas</v>
          </cell>
        </row>
        <row r="30">
          <cell r="A30" t="str">
            <v xml:space="preserve">SP-PY.2.7 Operación y desarrollo  del Consultorio Jurídico. </v>
          </cell>
          <cell r="D30" t="str">
            <v>No. de asesorias</v>
          </cell>
          <cell r="F30">
            <v>168000000</v>
          </cell>
        </row>
        <row r="31">
          <cell r="D31" t="str">
            <v>No. de acompañamientos</v>
          </cell>
        </row>
        <row r="32">
          <cell r="A32" t="str">
            <v>SP-PY.2.8 Unidad de desarrollo de software y contenidos digitales</v>
          </cell>
          <cell r="D32" t="str">
            <v># aplicativos institucionales</v>
          </cell>
          <cell r="F32">
            <v>76000000</v>
          </cell>
        </row>
        <row r="33">
          <cell r="D33" t="str">
            <v># cursos con contenido digital</v>
          </cell>
        </row>
        <row r="34">
          <cell r="D34" t="str">
            <v># estudiantes capacitados en contenidos digitales</v>
          </cell>
        </row>
        <row r="35">
          <cell r="D35" t="str">
            <v># eventos en TIC</v>
          </cell>
        </row>
        <row r="41">
          <cell r="A41" t="str">
            <v>SP-PY.3.1 Proyectos de Proyeccion Social</v>
          </cell>
          <cell r="D41" t="str">
            <v># Macroproyectos</v>
          </cell>
          <cell r="F41">
            <v>250000000</v>
          </cell>
        </row>
        <row r="42">
          <cell r="D42" t="str">
            <v># Proyectos por convocatorias</v>
          </cell>
          <cell r="F42">
            <v>300000000</v>
          </cell>
        </row>
        <row r="43">
          <cell r="D43" t="str">
            <v># Proyectos de responsabilidad social universitaria</v>
          </cell>
          <cell r="F43">
            <v>200000000</v>
          </cell>
        </row>
        <row r="44">
          <cell r="A44" t="str">
            <v>SP-PY.3.2 Formación continuada</v>
          </cell>
          <cell r="D44" t="str">
            <v># Diplomados</v>
          </cell>
          <cell r="F44">
            <v>350000000</v>
          </cell>
        </row>
        <row r="45">
          <cell r="D45" t="str">
            <v># Asistentes diplomados</v>
          </cell>
        </row>
        <row r="46">
          <cell r="D46" t="str">
            <v># Cursos y talleres</v>
          </cell>
          <cell r="F46">
            <v>285000000</v>
          </cell>
        </row>
        <row r="47">
          <cell r="D47" t="str">
            <v># Asistentes cursos</v>
          </cell>
        </row>
        <row r="48">
          <cell r="D48" t="str">
            <v># Seminarios</v>
          </cell>
          <cell r="F48">
            <v>253000000</v>
          </cell>
        </row>
        <row r="49">
          <cell r="D49" t="str">
            <v># Asistentes Seminarios</v>
          </cell>
        </row>
        <row r="50">
          <cell r="A50" t="str">
            <v xml:space="preserve">SP-PY.3.3 Eventos de Proyección Social </v>
          </cell>
          <cell r="D50" t="str">
            <v># Eventos</v>
          </cell>
          <cell r="F50">
            <v>420000000</v>
          </cell>
        </row>
        <row r="51">
          <cell r="D51" t="str">
            <v># Asistentes a Eventos</v>
          </cell>
        </row>
        <row r="52">
          <cell r="A52" t="str">
            <v>SP-PY.3.4 Convenio de Proyección social</v>
          </cell>
          <cell r="D52" t="str">
            <v># Convenios desarrollados</v>
          </cell>
          <cell r="F52">
            <v>1530000000</v>
          </cell>
        </row>
        <row r="53">
          <cell r="D53" t="str">
            <v># Personas beneficiadas</v>
          </cell>
        </row>
        <row r="54">
          <cell r="A54" t="str">
            <v>SP-PY.3.5 Apoyo a estudiantes en prácticas, pasantias y judicaturas</v>
          </cell>
          <cell r="D54" t="str">
            <v># Apoyos realizados</v>
          </cell>
          <cell r="F54">
            <v>200000000</v>
          </cell>
        </row>
        <row r="60">
          <cell r="A60" t="str">
            <v>SP-PY.4.1 Prensa</v>
          </cell>
          <cell r="D60" t="str">
            <v>Ediciones</v>
          </cell>
          <cell r="F60">
            <v>154600000</v>
          </cell>
        </row>
        <row r="61">
          <cell r="D61" t="str">
            <v>Publicaciones</v>
          </cell>
        </row>
        <row r="62">
          <cell r="D62" t="str">
            <v>Piezas audiovisulaes</v>
          </cell>
        </row>
        <row r="63">
          <cell r="A63" t="str">
            <v>SP-PY.4.2 Radio</v>
          </cell>
          <cell r="D63" t="str">
            <v>Programas radiales emitidos</v>
          </cell>
          <cell r="F63">
            <v>148300000</v>
          </cell>
        </row>
        <row r="64">
          <cell r="A64" t="str">
            <v>SP-PY.4.3 Televisión</v>
          </cell>
          <cell r="D64" t="str">
            <v>Programas televisivos realizados</v>
          </cell>
          <cell r="F64">
            <v>90200000</v>
          </cell>
        </row>
        <row r="65">
          <cell r="A65" t="str">
            <v>SP-PY.4.4 Comunicación organizacional</v>
          </cell>
          <cell r="D65" t="str">
            <v>Capacitaciones realizadas</v>
          </cell>
          <cell r="F65">
            <v>167900000</v>
          </cell>
        </row>
        <row r="66">
          <cell r="D66" t="str">
            <v>Fachadas señalizadas</v>
          </cell>
        </row>
        <row r="72">
          <cell r="A72" t="str">
            <v>SP-PY.5.1 Construcción de una  Agenda Prospectiva para el desarrollo Social y humano del Departamento del Huila</v>
          </cell>
          <cell r="D72" t="str">
            <v>DOCUMENTO</v>
          </cell>
          <cell r="F72">
            <v>130000000</v>
          </cell>
        </row>
        <row r="73">
          <cell r="A73" t="str">
            <v>SP-PY.5.2 Formación y capacitación  en formulación,seguimiento y evaluación de políticas públicas</v>
          </cell>
          <cell r="D73" t="str">
            <v>EVENTOS</v>
          </cell>
          <cell r="F73">
            <v>10000000</v>
          </cell>
        </row>
        <row r="74">
          <cell r="A74" t="str">
            <v>SP-PY.5.3 Investigación y generación de conocimiento sobre  politicas publicas regionales</v>
          </cell>
          <cell r="D74" t="str">
            <v>ESTUDIOS REALIZADOS</v>
          </cell>
          <cell r="F74">
            <v>8000000</v>
          </cell>
        </row>
        <row r="75">
          <cell r="A75" t="str">
            <v>SP-PY.5.4 Creación y puesta en funcionamiento del Observatorio Regional de Políticas Públicas</v>
          </cell>
          <cell r="D75" t="str">
            <v>OBSERVATORIO</v>
          </cell>
          <cell r="F75">
            <v>25000000</v>
          </cell>
        </row>
        <row r="81">
          <cell r="A81" t="str">
            <v>SP-PY.6. 1Fortalecimiento de las sedes regionale</v>
          </cell>
          <cell r="D81" t="str">
            <v xml:space="preserve"># ESTUDIANTES </v>
          </cell>
          <cell r="F81">
            <v>173643500</v>
          </cell>
        </row>
      </sheetData>
      <sheetData sheetId="11"/>
      <sheetData sheetId="12">
        <row r="6">
          <cell r="A6" t="str">
            <v>SB.PY.1.1 Atención Médica a Estudiantes</v>
          </cell>
          <cell r="D6" t="str">
            <v>CONSULTAS</v>
          </cell>
          <cell r="F6">
            <v>120000000</v>
          </cell>
        </row>
        <row r="7">
          <cell r="A7" t="str">
            <v>SB.PY.1.2 Atención Odontológica a Estudiantes</v>
          </cell>
          <cell r="D7" t="str">
            <v>CONSULTAS</v>
          </cell>
          <cell r="F7">
            <v>85000000</v>
          </cell>
        </row>
        <row r="8">
          <cell r="A8" t="str">
            <v>SB.PY.1.3 Atención Psicológico a Estudiantes</v>
          </cell>
          <cell r="D8" t="str">
            <v>CONSULTAS</v>
          </cell>
          <cell r="F8">
            <v>100000000</v>
          </cell>
        </row>
        <row r="9">
          <cell r="A9" t="str">
            <v>SB.PY.1.4 PyP - Promoción y prevención médica</v>
          </cell>
          <cell r="D9" t="str">
            <v>CAMPAÑAS</v>
          </cell>
          <cell r="F9">
            <v>20000000</v>
          </cell>
        </row>
        <row r="10">
          <cell r="A10" t="str">
            <v>SB.PY.1.5 PyP - Promoción y Prevención odontológica</v>
          </cell>
          <cell r="D10" t="str">
            <v>CAMPAÑAS</v>
          </cell>
          <cell r="F10">
            <v>17000000</v>
          </cell>
        </row>
        <row r="11">
          <cell r="A11" t="str">
            <v>SB.PY.1.6 PyP - Promoción y prevención sicológica en Población Vulnerable</v>
          </cell>
          <cell r="D11" t="str">
            <v>CAMPAÑAS</v>
          </cell>
          <cell r="F11">
            <v>41000000</v>
          </cell>
        </row>
        <row r="12">
          <cell r="A12" t="str">
            <v>SB.PY.1.7 Formación sanologica para la comunidad universitaria "USCO SALUDABLE"</v>
          </cell>
          <cell r="D12" t="str">
            <v>ASISTENTES</v>
          </cell>
          <cell r="F12">
            <v>141000000</v>
          </cell>
        </row>
        <row r="18">
          <cell r="A18" t="str">
            <v>SB.PY.2.1 Formación Deportiva en las diferentes disciplinas.</v>
          </cell>
          <cell r="D18" t="str">
            <v>EVENTOS</v>
          </cell>
          <cell r="F18">
            <v>97200000</v>
          </cell>
        </row>
        <row r="19">
          <cell r="A19" t="str">
            <v>SB.PY.2.2 Representación - Competitiva</v>
          </cell>
          <cell r="D19" t="str">
            <v>EVENTOS</v>
          </cell>
          <cell r="F19">
            <v>421000000</v>
          </cell>
        </row>
        <row r="20">
          <cell r="A20" t="str">
            <v>SB.PY.2.3 Recreación y Aprovechamiento del Tiempo Libre</v>
          </cell>
          <cell r="D20" t="str">
            <v>EVENTOS</v>
          </cell>
          <cell r="F20">
            <v>130000000</v>
          </cell>
        </row>
        <row r="26">
          <cell r="A26" t="str">
            <v>SB.PY.3.1 Formación en modalidades artístiscas</v>
          </cell>
          <cell r="D26" t="str">
            <v>TALLERES</v>
          </cell>
          <cell r="F26">
            <v>205624500</v>
          </cell>
        </row>
        <row r="27">
          <cell r="A27" t="str">
            <v>SB.PY.3.2 Puestas en escena de los grupos artísticos</v>
          </cell>
          <cell r="D27" t="str">
            <v>EVENTOS</v>
          </cell>
          <cell r="F27">
            <v>411249000</v>
          </cell>
        </row>
        <row r="33">
          <cell r="A33" t="str">
            <v>SB.PY.4.1 Interacción entre los integrantes de la comunidad universitaria</v>
          </cell>
          <cell r="D33" t="str">
            <v>EVENTOS</v>
          </cell>
          <cell r="F33">
            <v>70000000</v>
          </cell>
        </row>
        <row r="34">
          <cell r="A34" t="str">
            <v>SB.PY.4.2 Atención a la población con enfoque diferencial</v>
          </cell>
          <cell r="D34" t="str">
            <v>ESTUDIANTES</v>
          </cell>
          <cell r="F34">
            <v>96000000</v>
          </cell>
        </row>
        <row r="35">
          <cell r="A35" t="str">
            <v>SB.PY.4.3 Inducción institucional a estudiantes nuevos</v>
          </cell>
          <cell r="D35" t="str">
            <v>ESTUDIANTES</v>
          </cell>
          <cell r="F35">
            <v>20000000</v>
          </cell>
        </row>
        <row r="41">
          <cell r="A41" t="str">
            <v>SB.PY.5.1 Becas, descuentos y exenciones de matrículas</v>
          </cell>
          <cell r="D41" t="str">
            <v>BENEFICIARIOS APROBADOS</v>
          </cell>
          <cell r="F41">
            <v>65000000</v>
          </cell>
        </row>
        <row r="42">
          <cell r="A42" t="str">
            <v>SB.PY.5.2 Servicio de Restaurante</v>
          </cell>
          <cell r="D42" t="str">
            <v>ESTUDIANTES</v>
          </cell>
          <cell r="F42">
            <v>1662500000</v>
          </cell>
        </row>
        <row r="43">
          <cell r="A43" t="str">
            <v>SB.PY.5.3 Acompañamiento académico</v>
          </cell>
          <cell r="D43" t="str">
            <v>ESTUDIANTES</v>
          </cell>
          <cell r="F43">
            <v>780000000</v>
          </cell>
        </row>
        <row r="44">
          <cell r="A44" t="str">
            <v>SB.PY.5.4 Acompañamiento sicosocial</v>
          </cell>
          <cell r="D44" t="str">
            <v>ESTUDIANTES</v>
          </cell>
          <cell r="F44">
            <v>200000000</v>
          </cell>
        </row>
      </sheetData>
      <sheetData sheetId="13"/>
      <sheetData sheetId="14">
        <row r="6">
          <cell r="A6" t="str">
            <v>SA-PY.1.1 Construcción  de edificios</v>
          </cell>
          <cell r="D6" t="str">
            <v>M2 Construídos</v>
          </cell>
          <cell r="F6">
            <v>14073740380</v>
          </cell>
        </row>
        <row r="7">
          <cell r="A7" t="str">
            <v>SA-PY.1.2 Construcción de  campos deportivos</v>
          </cell>
          <cell r="D7" t="str">
            <v>M2 Construídos</v>
          </cell>
          <cell r="F7">
            <v>0</v>
          </cell>
        </row>
        <row r="8">
          <cell r="A8" t="str">
            <v>SA-PY.1.3 Adecuar accesos para discapacitados</v>
          </cell>
          <cell r="D8" t="str">
            <v>M2 Adecuados</v>
          </cell>
          <cell r="F8">
            <v>50000000</v>
          </cell>
        </row>
        <row r="9">
          <cell r="A9" t="str">
            <v>SA-PY.1.4 Adecuar planta física existente</v>
          </cell>
          <cell r="D9" t="str">
            <v>M2 Adecuados</v>
          </cell>
          <cell r="F9">
            <v>600040000</v>
          </cell>
        </row>
        <row r="10">
          <cell r="A10" t="str">
            <v>SA-PY.1.5 Mantener edificaciones y campos deportivos</v>
          </cell>
          <cell r="D10" t="str">
            <v>M2 Mantenidos</v>
          </cell>
          <cell r="F10">
            <v>300000000</v>
          </cell>
        </row>
        <row r="16">
          <cell r="A16" t="str">
            <v>SA-PY.2.1 Dotación de equipos los laboratorios y talleres para Docencia</v>
          </cell>
          <cell r="D16" t="str">
            <v># Laboratorios dotados de equipos</v>
          </cell>
          <cell r="F16">
            <v>1200000000</v>
          </cell>
        </row>
        <row r="17">
          <cell r="A17" t="str">
            <v>SA-PY.2.2 Mantenimiento Preventivo y Correctivo Laboratorios de Docencia</v>
          </cell>
          <cell r="D17" t="str">
            <v># Laboratorios con equipos mantenidos</v>
          </cell>
          <cell r="F17">
            <v>600000000</v>
          </cell>
        </row>
        <row r="18">
          <cell r="A18" t="str">
            <v>SA-PY.2.3 Dotación de vidriería, reactivos e insumos para laboratorios de docencia</v>
          </cell>
          <cell r="D18" t="str">
            <v># Laboratorios dotados de vidiería e insumos</v>
          </cell>
          <cell r="F18">
            <v>300000000</v>
          </cell>
        </row>
        <row r="19">
          <cell r="A19" t="str">
            <v>SA-PY.2.4  Dotación de equipos y aplicativos para laboratorios de Investigación</v>
          </cell>
          <cell r="D19" t="str">
            <v># Laboratorios dotados de equipos</v>
          </cell>
          <cell r="F19">
            <v>1250000000</v>
          </cell>
        </row>
        <row r="20">
          <cell r="A20" t="str">
            <v>SA-PY.2.5 Mantenimiento de equipos y aplicativos para laboratorios de Investigación</v>
          </cell>
          <cell r="D20" t="str">
            <v># Laboratorios con equipos mantenidos</v>
          </cell>
          <cell r="F20">
            <v>255000000</v>
          </cell>
        </row>
        <row r="21">
          <cell r="A21" t="str">
            <v>SA-PY.2.6 Dotación de vidriería, reactivos e insumos para laboratorios de investigación</v>
          </cell>
          <cell r="D21" t="str">
            <v># Laboratorios dotados de vidiería e insumos</v>
          </cell>
          <cell r="F21">
            <v>270000000</v>
          </cell>
        </row>
        <row r="22">
          <cell r="A22" t="str">
            <v>SA-PY.2.7 Dotación de Aulas de equipos y muebles</v>
          </cell>
          <cell r="D22" t="str">
            <v># Aulas dotadas</v>
          </cell>
          <cell r="F22">
            <v>759000000</v>
          </cell>
        </row>
        <row r="23">
          <cell r="A23" t="str">
            <v>SA-PY.2.8 Mantenimiento dotación de aulas</v>
          </cell>
          <cell r="D23" t="str">
            <v># Aulas con dotación mantenida</v>
          </cell>
          <cell r="F23">
            <v>100000000</v>
          </cell>
        </row>
        <row r="24">
          <cell r="A24" t="str">
            <v>SA-PY.2.9 Dotación de oficinas</v>
          </cell>
          <cell r="D24" t="str">
            <v># Oficinas dotadas</v>
          </cell>
          <cell r="F24">
            <v>504000000</v>
          </cell>
        </row>
        <row r="25">
          <cell r="A25" t="str">
            <v>SA-PY.2.10 Mantenimiento de las oficinas</v>
          </cell>
          <cell r="D25" t="str">
            <v># Oficinas con dotación mantenida</v>
          </cell>
          <cell r="F25">
            <v>252000000</v>
          </cell>
        </row>
        <row r="26">
          <cell r="A26" t="str">
            <v>SA-PY.2.11 Adquirir bibliografía fisica y Digital</v>
          </cell>
          <cell r="D26" t="str">
            <v># Libros</v>
          </cell>
          <cell r="F26">
            <v>366000000</v>
          </cell>
        </row>
        <row r="27">
          <cell r="A27" t="str">
            <v>SA-PY.2.12 Acceso a bases de datos (bibliografía)</v>
          </cell>
          <cell r="D27" t="str">
            <v># Bases de datos</v>
          </cell>
          <cell r="F27">
            <v>600000000</v>
          </cell>
        </row>
        <row r="33">
          <cell r="A33" t="str">
            <v>SA-PY.3.1 Adquisición de equipos con destino de información y comunicación</v>
          </cell>
          <cell r="D33" t="str">
            <v># Equipos</v>
          </cell>
          <cell r="F33">
            <v>815000000</v>
          </cell>
        </row>
        <row r="34">
          <cell r="A34" t="str">
            <v>SA-PY.3.2 Mantenimiento de equipos con destino de información y comunicación</v>
          </cell>
          <cell r="D34" t="str">
            <v># Equipos mantenidos</v>
          </cell>
          <cell r="F34">
            <v>200000000</v>
          </cell>
        </row>
        <row r="35">
          <cell r="A35" t="str">
            <v>SA-PY.3.3 Desarrollo de Aplicativos</v>
          </cell>
          <cell r="D35" t="str">
            <v># Aplicativos nuevos</v>
          </cell>
          <cell r="F35">
            <v>281000000</v>
          </cell>
        </row>
        <row r="36">
          <cell r="A36" t="str">
            <v>SA-PY.3.4 Mantenimiento y adecuaciones a aplicativos</v>
          </cell>
          <cell r="D36" t="str">
            <v># Aplicativos adecuados y mantenidos</v>
          </cell>
          <cell r="F36">
            <v>470000000</v>
          </cell>
        </row>
        <row r="37">
          <cell r="A37" t="str">
            <v>SA-PY.3.5 Adquisición y Renovación de licencias</v>
          </cell>
          <cell r="D37" t="str">
            <v># de licencias</v>
          </cell>
          <cell r="F37">
            <v>500000000</v>
          </cell>
        </row>
        <row r="43">
          <cell r="A43" t="str">
            <v>SA-PY.4.1 Desarrollo del Sistema de gestión de Calidad</v>
          </cell>
          <cell r="D43" t="str">
            <v># Certificaciones en la norma NTC ISO 9001:2015</v>
          </cell>
          <cell r="F43">
            <v>220000000</v>
          </cell>
        </row>
        <row r="44">
          <cell r="A44" t="str">
            <v>SA-PY.4.2 Desarrollo documental de los requisitos generales para la competencias de los laboratorios de prueba y calibración</v>
          </cell>
          <cell r="D44" t="str">
            <v xml:space="preserve">Acreditación de laboratorios en la NTC ISO 17025 </v>
          </cell>
          <cell r="F44">
            <v>150000000</v>
          </cell>
        </row>
        <row r="45">
          <cell r="A45" t="str">
            <v>SA-PY.4.3 Desarrollo d el Sistema de gestión Ambiental</v>
          </cell>
          <cell r="D45" t="str">
            <v xml:space="preserve"># Certificaciones norma NTC ISO 14001, </v>
          </cell>
          <cell r="F45">
            <v>280000000</v>
          </cell>
        </row>
        <row r="46">
          <cell r="A46" t="str">
            <v>SA-PY.4.4 Desarrollar el Sistema de seguridad y salud en el trabajo</v>
          </cell>
          <cell r="D46" t="str">
            <v># Certificaciones norma NTC OHSAS 18001 o  ISO 45001</v>
          </cell>
          <cell r="F46">
            <v>200000000</v>
          </cell>
        </row>
        <row r="47">
          <cell r="A47" t="str">
            <v>SA-PY.4.5 Mantener y mejorar el Sistema de gestión de seguridad de la información</v>
          </cell>
          <cell r="D47" t="str">
            <v># Certificaciones en la norma ISO 27000:2015</v>
          </cell>
          <cell r="F47">
            <v>200000000</v>
          </cell>
        </row>
        <row r="48">
          <cell r="A48" t="str">
            <v>SA-PY.4.6 Mantener y mejorar el Sistema de gestión documental</v>
          </cell>
          <cell r="D48" t="str">
            <v>Sistema documental implementado y mantenido</v>
          </cell>
          <cell r="F48">
            <v>200000000</v>
          </cell>
        </row>
        <row r="49">
          <cell r="A49" t="str">
            <v>SA-PY.4.7 Mantener y mejorar el Sistema de gestión de Planeación</v>
          </cell>
          <cell r="D49" t="str">
            <v># de Procesos con sistema de planeación</v>
          </cell>
          <cell r="F49">
            <v>200000000</v>
          </cell>
        </row>
        <row r="55">
          <cell r="A55" t="str">
            <v>SA-PY.5.1 Definir y desarrollar Plan de formación</v>
          </cell>
          <cell r="D55" t="str">
            <v># de Administrativos y Operativos formados</v>
          </cell>
          <cell r="F55">
            <v>180000000</v>
          </cell>
        </row>
        <row r="56">
          <cell r="A56" t="str">
            <v xml:space="preserve">SA-PY.5.2 Definir y desarrollar Plan de capacitación </v>
          </cell>
          <cell r="D56" t="str">
            <v># de Administrativos y Operativos capacitados</v>
          </cell>
          <cell r="F56">
            <v>80000000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3-2020"/>
      <sheetName val="EV.PROYECTOS"/>
      <sheetName val="EV.ACCIONES aux"/>
      <sheetName val="indice IPC"/>
    </sheetNames>
    <sheetDataSet>
      <sheetData sheetId="0">
        <row r="4">
          <cell r="L4">
            <v>72</v>
          </cell>
        </row>
        <row r="8">
          <cell r="L8">
            <v>0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U191"/>
  <sheetViews>
    <sheetView tabSelected="1" zoomScale="90" zoomScaleNormal="90" workbookViewId="0">
      <selection activeCell="B4" sqref="B4:C4"/>
    </sheetView>
  </sheetViews>
  <sheetFormatPr baseColWidth="10" defaultRowHeight="14.4" x14ac:dyDescent="0.3"/>
  <cols>
    <col min="1" max="1" width="6.44140625" customWidth="1"/>
    <col min="2" max="2" width="24.44140625" customWidth="1"/>
    <col min="3" max="3" width="19.33203125" customWidth="1"/>
    <col min="4" max="6" width="13.44140625" customWidth="1"/>
    <col min="7" max="7" width="10.6640625" customWidth="1"/>
    <col min="8" max="8" width="10.88671875" style="21" customWidth="1"/>
    <col min="9" max="9" width="9.5546875" customWidth="1"/>
    <col min="10" max="10" width="10.33203125" style="21" customWidth="1"/>
    <col min="11" max="11" width="11.6640625" customWidth="1"/>
    <col min="12" max="12" width="9.6640625" style="21" customWidth="1"/>
    <col min="13" max="13" width="12.88671875" bestFit="1" customWidth="1"/>
    <col min="14" max="14" width="13.109375" bestFit="1" customWidth="1"/>
    <col min="15" max="15" width="11.44140625" customWidth="1"/>
    <col min="16" max="16" width="11.21875" customWidth="1"/>
    <col min="17" max="17" width="14.88671875" bestFit="1" customWidth="1"/>
    <col min="18" max="18" width="2.44140625" customWidth="1"/>
    <col min="19" max="19" width="11" customWidth="1"/>
    <col min="21" max="21" width="15.44140625" bestFit="1" customWidth="1"/>
  </cols>
  <sheetData>
    <row r="1" spans="1:18" ht="36.6" customHeight="1" x14ac:dyDescent="0.3">
      <c r="A1" s="49" t="s">
        <v>0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</row>
    <row r="2" spans="1:18" ht="16.2" customHeight="1" x14ac:dyDescent="0.3">
      <c r="A2" s="50" t="s">
        <v>1</v>
      </c>
      <c r="B2" s="27"/>
      <c r="C2" s="28"/>
      <c r="D2" s="51" t="s">
        <v>3</v>
      </c>
      <c r="E2" s="51" t="s">
        <v>4</v>
      </c>
      <c r="F2" s="51" t="s">
        <v>5</v>
      </c>
      <c r="G2" s="51" t="s">
        <v>6</v>
      </c>
      <c r="H2" s="52"/>
      <c r="I2" s="51" t="s">
        <v>7</v>
      </c>
      <c r="J2" s="52"/>
      <c r="K2" s="51" t="s">
        <v>8</v>
      </c>
      <c r="L2" s="52"/>
      <c r="M2" s="53" t="s">
        <v>9</v>
      </c>
      <c r="N2" s="54"/>
      <c r="O2" s="54"/>
      <c r="P2" s="54"/>
      <c r="Q2" s="55"/>
    </row>
    <row r="3" spans="1:18" ht="50.4" customHeight="1" x14ac:dyDescent="0.3">
      <c r="A3" s="50"/>
      <c r="B3" s="29" t="s">
        <v>2</v>
      </c>
      <c r="C3" s="30"/>
      <c r="D3" s="29"/>
      <c r="E3" s="29"/>
      <c r="F3" s="29"/>
      <c r="G3" s="29"/>
      <c r="H3" s="30"/>
      <c r="I3" s="29"/>
      <c r="J3" s="30"/>
      <c r="K3" s="29"/>
      <c r="L3" s="30"/>
      <c r="M3" s="1" t="s">
        <v>10</v>
      </c>
      <c r="N3" s="1" t="s">
        <v>11</v>
      </c>
      <c r="O3" s="1" t="s">
        <v>12</v>
      </c>
      <c r="P3" s="1" t="s">
        <v>13</v>
      </c>
      <c r="Q3" s="1" t="s">
        <v>14</v>
      </c>
    </row>
    <row r="4" spans="1:18" s="7" customFormat="1" ht="57" hidden="1" customHeight="1" x14ac:dyDescent="0.3">
      <c r="A4" s="46" t="s">
        <v>15</v>
      </c>
      <c r="B4" s="31" t="str">
        <f>[1]SF!A6</f>
        <v>SF-PY.1.1.  Inducción y Reinducción con docentes, estudiantes, Administrativos y Directivos de la Universidad, sobre mision, vision, principios y valores.</v>
      </c>
      <c r="C4" s="31"/>
      <c r="D4" s="2" t="str">
        <f>[1]SF!D6</f>
        <v>PERSONAS</v>
      </c>
      <c r="E4" s="3">
        <v>3000</v>
      </c>
      <c r="F4" s="3">
        <v>2174</v>
      </c>
      <c r="G4" s="4">
        <f>+F4/E4</f>
        <v>0.72466666666666668</v>
      </c>
      <c r="H4" s="5" t="str">
        <f t="shared" ref="H4:H185" si="0">IF(G4&lt;=20%,"MUY BAJO",IF(AND(G4&gt;20%,G4&lt;=40%),"BAJO",IF(AND(G4&gt;40%,G4&lt;=60%),"MEDIO",IF(AND(G4&gt;60%,G4&lt;=80%),"ALTO","MUY ALTO"))))</f>
        <v>ALTO</v>
      </c>
      <c r="I4" s="4">
        <f>+M4/N4</f>
        <v>0.44761904761904764</v>
      </c>
      <c r="J4" s="5" t="str">
        <f t="shared" ref="J4:J178" si="1">IF(I4&lt;=20%,"MUY BAJO",IF(AND(I4&gt;20%,I4&lt;=40%),"BAJO",IF(AND(I4&gt;40%,I4&lt;=60%),"MEDIO",IF(AND(I4&gt;60%,I4&lt;=80%),"ALTO","MUY ALTO"))))</f>
        <v>MEDIO</v>
      </c>
      <c r="K4" s="4">
        <f t="shared" ref="K4:K27" si="2">+G4*I4</f>
        <v>0.3243746031746032</v>
      </c>
      <c r="L4" s="5" t="str">
        <f t="shared" ref="L4:L184" si="3">IF(K4&lt;=20%,"MUY BAJO",IF(AND(K4&gt;20%,K4&lt;=40%),"BAJO",IF(AND(K4&gt;40%,K4&lt;=60%),"MEDIO",IF(AND(K4&gt;60%,K4&lt;=80%),"ALTO","MUY ALTO"))))</f>
        <v>BAJO</v>
      </c>
      <c r="M4" s="6">
        <f>+P4+Q4</f>
        <v>47</v>
      </c>
      <c r="N4" s="6">
        <f>[1]SF!F6/1000000</f>
        <v>105</v>
      </c>
      <c r="O4" s="6">
        <f>+N4-M4</f>
        <v>58</v>
      </c>
      <c r="P4" s="6">
        <v>5</v>
      </c>
      <c r="Q4" s="6">
        <v>42</v>
      </c>
    </row>
    <row r="5" spans="1:18" s="7" customFormat="1" ht="50.4" hidden="1" customHeight="1" x14ac:dyDescent="0.3">
      <c r="A5" s="47"/>
      <c r="B5" s="31" t="str">
        <f>[1]SF!A7</f>
        <v>SF-PY.1.2.  Promocion de la cultura  participativa y la democracia deliberativa en la comunidad  universitaria</v>
      </c>
      <c r="C5" s="31"/>
      <c r="D5" s="2" t="str">
        <f>[1]SF!D7</f>
        <v>PERSONAS</v>
      </c>
      <c r="E5" s="3">
        <v>50</v>
      </c>
      <c r="F5" s="3">
        <v>80</v>
      </c>
      <c r="G5" s="4">
        <f>+F5/E5</f>
        <v>1.6</v>
      </c>
      <c r="H5" s="5" t="str">
        <f t="shared" si="0"/>
        <v>MUY ALTO</v>
      </c>
      <c r="I5" s="4">
        <f>+M5/N5</f>
        <v>0.7</v>
      </c>
      <c r="J5" s="5" t="str">
        <f t="shared" si="1"/>
        <v>ALTO</v>
      </c>
      <c r="K5" s="4">
        <f t="shared" si="2"/>
        <v>1.1199999999999999</v>
      </c>
      <c r="L5" s="5" t="str">
        <f t="shared" si="3"/>
        <v>MUY ALTO</v>
      </c>
      <c r="M5" s="6">
        <f>+P5+Q5</f>
        <v>28</v>
      </c>
      <c r="N5" s="6">
        <f>[1]SF!F7/1000000</f>
        <v>40</v>
      </c>
      <c r="O5" s="6">
        <f>+N5-M5</f>
        <v>12</v>
      </c>
      <c r="P5" s="6">
        <v>-2</v>
      </c>
      <c r="Q5" s="6">
        <v>30</v>
      </c>
    </row>
    <row r="6" spans="1:18" ht="27" customHeight="1" x14ac:dyDescent="0.3">
      <c r="A6" s="47"/>
      <c r="B6" s="32" t="s">
        <v>16</v>
      </c>
      <c r="C6" s="32"/>
      <c r="D6" s="8"/>
      <c r="E6" s="8"/>
      <c r="F6" s="8"/>
      <c r="G6" s="9">
        <f>AVERAGE(G4:G5)</f>
        <v>1.1623333333333334</v>
      </c>
      <c r="H6" s="5" t="str">
        <f t="shared" si="0"/>
        <v>MUY ALTO</v>
      </c>
      <c r="I6" s="9">
        <f>+M6/N6</f>
        <v>0.51724137931034486</v>
      </c>
      <c r="J6" s="5" t="str">
        <f t="shared" si="1"/>
        <v>MEDIO</v>
      </c>
      <c r="K6" s="9">
        <f t="shared" si="2"/>
        <v>0.60120689655172421</v>
      </c>
      <c r="L6" s="5" t="str">
        <f t="shared" si="3"/>
        <v>ALTO</v>
      </c>
      <c r="M6" s="10">
        <f>SUM(M4:M5)</f>
        <v>75</v>
      </c>
      <c r="N6" s="10">
        <f>SUM(N4:N5)</f>
        <v>145</v>
      </c>
      <c r="O6" s="10">
        <f>SUM(O4:O5)</f>
        <v>70</v>
      </c>
      <c r="P6" s="10">
        <f>SUM(P4:P5)</f>
        <v>3</v>
      </c>
      <c r="Q6" s="10">
        <f>SUM(Q4:Q5)</f>
        <v>72</v>
      </c>
      <c r="R6" s="11"/>
    </row>
    <row r="7" spans="1:18" ht="37.200000000000003" hidden="1" customHeight="1" x14ac:dyDescent="0.3">
      <c r="A7" s="47"/>
      <c r="B7" s="31" t="str">
        <f>[1]SF!A13</f>
        <v>SF-PY.2.1.Nuevos programas académicos de pregrado presenciales y virtuales.</v>
      </c>
      <c r="C7" s="31"/>
      <c r="D7" s="3" t="str">
        <f>[1]SF!D13</f>
        <v>PROGRAMAS ACADÉMICOS</v>
      </c>
      <c r="E7" s="3">
        <v>1</v>
      </c>
      <c r="F7" s="3">
        <v>0</v>
      </c>
      <c r="G7" s="4">
        <f t="shared" ref="G7:G8" si="4">+F7/E7</f>
        <v>0</v>
      </c>
      <c r="H7" s="5" t="str">
        <f t="shared" si="0"/>
        <v>MUY BAJO</v>
      </c>
      <c r="I7" s="4">
        <f t="shared" ref="I7:I10" si="5">+M7/N7</f>
        <v>0</v>
      </c>
      <c r="J7" s="5" t="str">
        <f t="shared" si="1"/>
        <v>MUY BAJO</v>
      </c>
      <c r="K7" s="4">
        <f t="shared" si="2"/>
        <v>0</v>
      </c>
      <c r="L7" s="5" t="str">
        <f t="shared" si="3"/>
        <v>MUY BAJO</v>
      </c>
      <c r="M7" s="6">
        <f>+P7+Q7</f>
        <v>0</v>
      </c>
      <c r="N7" s="6">
        <f>[1]SF!F13/1000000</f>
        <v>15</v>
      </c>
      <c r="O7" s="6">
        <f t="shared" ref="O7:O10" si="6">+N7-M7</f>
        <v>15</v>
      </c>
      <c r="P7" s="6">
        <v>0</v>
      </c>
      <c r="Q7" s="6">
        <v>0</v>
      </c>
      <c r="R7" s="11"/>
    </row>
    <row r="8" spans="1:18" ht="34.200000000000003" hidden="1" customHeight="1" x14ac:dyDescent="0.3">
      <c r="A8" s="47"/>
      <c r="B8" s="31" t="str">
        <f>[1]SF!A14</f>
        <v>SF-PY.2.2.Nuevos programas académicos de postgrado presenciales y virtuales</v>
      </c>
      <c r="C8" s="31"/>
      <c r="D8" s="3" t="str">
        <f>[1]SF!D14</f>
        <v>PROGRAMAS ACADÉMICOS</v>
      </c>
      <c r="E8" s="3">
        <v>2</v>
      </c>
      <c r="F8" s="3">
        <v>3</v>
      </c>
      <c r="G8" s="4">
        <f t="shared" si="4"/>
        <v>1.5</v>
      </c>
      <c r="H8" s="5" t="str">
        <f t="shared" si="0"/>
        <v>MUY ALTO</v>
      </c>
      <c r="I8" s="4">
        <f t="shared" si="5"/>
        <v>0.76666666666666672</v>
      </c>
      <c r="J8" s="5" t="str">
        <f t="shared" si="1"/>
        <v>ALTO</v>
      </c>
      <c r="K8" s="4">
        <f t="shared" si="2"/>
        <v>1.1500000000000001</v>
      </c>
      <c r="L8" s="5" t="str">
        <f t="shared" si="3"/>
        <v>MUY ALTO</v>
      </c>
      <c r="M8" s="6">
        <f t="shared" ref="M8:M10" si="7">+P8+Q8</f>
        <v>23</v>
      </c>
      <c r="N8" s="6">
        <f>[1]SF!F14/1000000</f>
        <v>30</v>
      </c>
      <c r="O8" s="6">
        <f t="shared" si="6"/>
        <v>7</v>
      </c>
      <c r="P8" s="6">
        <v>7</v>
      </c>
      <c r="Q8" s="6">
        <v>16</v>
      </c>
      <c r="R8" s="11"/>
    </row>
    <row r="9" spans="1:18" ht="63.6" hidden="1" customHeight="1" x14ac:dyDescent="0.3">
      <c r="A9" s="47"/>
      <c r="B9" s="31" t="str">
        <f>[1]SF!A15</f>
        <v>SF-PY.2.3.Nuevos programas académicos articulados en distintos niveles , ciclos propedéuticos, metodologias y modalidades. PAEME.</v>
      </c>
      <c r="C9" s="31"/>
      <c r="D9" s="3" t="str">
        <f>[1]SF!D15</f>
        <v>PROGRAMAS ACADÉMICOS</v>
      </c>
      <c r="E9" s="3">
        <v>0</v>
      </c>
      <c r="F9" s="3">
        <v>0</v>
      </c>
      <c r="G9" s="4">
        <v>0</v>
      </c>
      <c r="H9" s="5" t="str">
        <f t="shared" si="0"/>
        <v>MUY BAJO</v>
      </c>
      <c r="I9" s="4">
        <f t="shared" si="5"/>
        <v>9.8152424942263283E-2</v>
      </c>
      <c r="J9" s="5" t="str">
        <f t="shared" si="1"/>
        <v>MUY BAJO</v>
      </c>
      <c r="K9" s="4">
        <f t="shared" si="2"/>
        <v>0</v>
      </c>
      <c r="L9" s="5" t="str">
        <f t="shared" si="3"/>
        <v>MUY BAJO</v>
      </c>
      <c r="M9" s="6">
        <f t="shared" si="7"/>
        <v>34</v>
      </c>
      <c r="N9" s="6">
        <f>[1]SF!F15/1000000</f>
        <v>346.4</v>
      </c>
      <c r="O9" s="6">
        <f t="shared" si="6"/>
        <v>312.39999999999998</v>
      </c>
      <c r="P9" s="6">
        <v>0</v>
      </c>
      <c r="Q9" s="6">
        <v>34</v>
      </c>
      <c r="R9" s="11"/>
    </row>
    <row r="10" spans="1:18" ht="36" hidden="1" customHeight="1" x14ac:dyDescent="0.3">
      <c r="A10" s="47"/>
      <c r="B10" s="31" t="str">
        <f>[1]SF!A16</f>
        <v>SF-PY.2.4.Programas académicos articulados en distintos niveles con la educación media.</v>
      </c>
      <c r="C10" s="31"/>
      <c r="D10" s="3" t="str">
        <f>[1]SF!D16</f>
        <v>PROGRAMAS ACADÉMICOS</v>
      </c>
      <c r="E10" s="3">
        <v>0</v>
      </c>
      <c r="F10" s="3">
        <v>0</v>
      </c>
      <c r="G10" s="4">
        <v>0</v>
      </c>
      <c r="H10" s="5" t="str">
        <f t="shared" si="0"/>
        <v>MUY BAJO</v>
      </c>
      <c r="I10" s="4">
        <f t="shared" si="5"/>
        <v>0.40444444444444444</v>
      </c>
      <c r="J10" s="5" t="str">
        <f t="shared" si="1"/>
        <v>MEDIO</v>
      </c>
      <c r="K10" s="4">
        <f t="shared" si="2"/>
        <v>0</v>
      </c>
      <c r="L10" s="5" t="str">
        <f t="shared" si="3"/>
        <v>MUY BAJO</v>
      </c>
      <c r="M10" s="6">
        <f t="shared" si="7"/>
        <v>91</v>
      </c>
      <c r="N10" s="6">
        <f>[1]SF!F16/1000000</f>
        <v>225</v>
      </c>
      <c r="O10" s="6">
        <f t="shared" si="6"/>
        <v>134</v>
      </c>
      <c r="P10" s="6">
        <v>28</v>
      </c>
      <c r="Q10" s="6">
        <v>63</v>
      </c>
      <c r="R10" s="11"/>
    </row>
    <row r="11" spans="1:18" ht="27" customHeight="1" x14ac:dyDescent="0.3">
      <c r="A11" s="47"/>
      <c r="B11" s="32" t="s">
        <v>17</v>
      </c>
      <c r="C11" s="32"/>
      <c r="D11" s="8"/>
      <c r="E11" s="8"/>
      <c r="F11" s="8"/>
      <c r="G11" s="9">
        <f>AVERAGE(G7:G10)</f>
        <v>0.375</v>
      </c>
      <c r="H11" s="5" t="str">
        <f t="shared" si="0"/>
        <v>BAJO</v>
      </c>
      <c r="I11" s="9">
        <f>+M11/N11</f>
        <v>0.2401038286826736</v>
      </c>
      <c r="J11" s="5" t="str">
        <f t="shared" si="1"/>
        <v>BAJO</v>
      </c>
      <c r="K11" s="9">
        <f t="shared" si="2"/>
        <v>9.0038935756002608E-2</v>
      </c>
      <c r="L11" s="5" t="str">
        <f t="shared" si="3"/>
        <v>MUY BAJO</v>
      </c>
      <c r="M11" s="10">
        <f>SUM(M7:M10)</f>
        <v>148</v>
      </c>
      <c r="N11" s="10">
        <f>SUM(N7:N10)</f>
        <v>616.4</v>
      </c>
      <c r="O11" s="10">
        <f>SUM(O7:O10)</f>
        <v>468.4</v>
      </c>
      <c r="P11" s="10">
        <f>SUM(P7:P10)</f>
        <v>35</v>
      </c>
      <c r="Q11" s="10">
        <f>SUM(Q7:Q10)</f>
        <v>113</v>
      </c>
    </row>
    <row r="12" spans="1:18" ht="27" hidden="1" customHeight="1" x14ac:dyDescent="0.3">
      <c r="A12" s="47"/>
      <c r="B12" s="31" t="str">
        <f>[1]SF!A22</f>
        <v>SF-PY.3.1. Formación de alto nivel en Maestrías</v>
      </c>
      <c r="C12" s="31"/>
      <c r="D12" s="3" t="str">
        <f>[1]SF!D22</f>
        <v>DOCENTES</v>
      </c>
      <c r="E12" s="3">
        <v>1</v>
      </c>
      <c r="F12" s="3">
        <v>0</v>
      </c>
      <c r="G12" s="4">
        <f t="shared" ref="G12:G16" si="8">+F12/E12</f>
        <v>0</v>
      </c>
      <c r="H12" s="5" t="str">
        <f t="shared" si="0"/>
        <v>MUY BAJO</v>
      </c>
      <c r="I12" s="4">
        <f t="shared" ref="I12:I16" si="9">+M12/N12</f>
        <v>0</v>
      </c>
      <c r="J12" s="5" t="str">
        <f t="shared" si="1"/>
        <v>MUY BAJO</v>
      </c>
      <c r="K12" s="4">
        <f t="shared" si="2"/>
        <v>0</v>
      </c>
      <c r="L12" s="5" t="str">
        <f t="shared" si="3"/>
        <v>MUY BAJO</v>
      </c>
      <c r="M12" s="6">
        <f t="shared" ref="M12:M16" si="10">+P12+Q12</f>
        <v>0</v>
      </c>
      <c r="N12" s="6">
        <f>[1]SF!F22/1000000</f>
        <v>15</v>
      </c>
      <c r="O12" s="6">
        <f t="shared" ref="O12:O16" si="11">+N12-M12</f>
        <v>15</v>
      </c>
      <c r="P12" s="6">
        <v>0</v>
      </c>
      <c r="Q12" s="6">
        <v>0</v>
      </c>
    </row>
    <row r="13" spans="1:18" ht="27" hidden="1" customHeight="1" x14ac:dyDescent="0.3">
      <c r="A13" s="47"/>
      <c r="B13" s="31" t="str">
        <f>[1]SF!A23</f>
        <v>SF-PY.3.2. Formación de alto nivel Doctorados</v>
      </c>
      <c r="C13" s="31"/>
      <c r="D13" s="3" t="str">
        <f>[1]SF!D23</f>
        <v>DOCENTES</v>
      </c>
      <c r="E13" s="3">
        <v>6</v>
      </c>
      <c r="F13" s="3">
        <v>4</v>
      </c>
      <c r="G13" s="4">
        <f t="shared" si="8"/>
        <v>0.66666666666666663</v>
      </c>
      <c r="H13" s="5" t="str">
        <f t="shared" si="0"/>
        <v>ALTO</v>
      </c>
      <c r="I13" s="4">
        <f t="shared" si="9"/>
        <v>0.11485313277582365</v>
      </c>
      <c r="J13" s="5" t="str">
        <f t="shared" si="1"/>
        <v>MUY BAJO</v>
      </c>
      <c r="K13" s="4">
        <f t="shared" si="2"/>
        <v>7.6568755183882425E-2</v>
      </c>
      <c r="L13" s="5" t="str">
        <f t="shared" si="3"/>
        <v>MUY BAJO</v>
      </c>
      <c r="M13" s="6">
        <f t="shared" si="10"/>
        <v>134</v>
      </c>
      <c r="N13" s="6">
        <f>[1]SF!F23/1000000</f>
        <v>1166.70740067272</v>
      </c>
      <c r="O13" s="6">
        <f t="shared" si="11"/>
        <v>1032.70740067272</v>
      </c>
      <c r="P13" s="6">
        <v>58</v>
      </c>
      <c r="Q13" s="6">
        <v>76</v>
      </c>
    </row>
    <row r="14" spans="1:18" ht="27" hidden="1" customHeight="1" x14ac:dyDescent="0.3">
      <c r="A14" s="47"/>
      <c r="B14" s="31" t="str">
        <f>[1]SF!A24</f>
        <v xml:space="preserve">SF-PY.3.3. Estudios de Nivel Pos doctoral </v>
      </c>
      <c r="C14" s="31"/>
      <c r="D14" s="3" t="str">
        <f>[1]SF!D24</f>
        <v>DOCENTES</v>
      </c>
      <c r="E14" s="3">
        <v>2</v>
      </c>
      <c r="F14" s="3">
        <v>0</v>
      </c>
      <c r="G14" s="4">
        <f t="shared" si="8"/>
        <v>0</v>
      </c>
      <c r="H14" s="5" t="str">
        <f t="shared" si="0"/>
        <v>MUY BAJO</v>
      </c>
      <c r="I14" s="4">
        <f t="shared" si="9"/>
        <v>0</v>
      </c>
      <c r="J14" s="5" t="str">
        <f t="shared" si="1"/>
        <v>MUY BAJO</v>
      </c>
      <c r="K14" s="4">
        <f t="shared" si="2"/>
        <v>0</v>
      </c>
      <c r="L14" s="5" t="str">
        <f t="shared" si="3"/>
        <v>MUY BAJO</v>
      </c>
      <c r="M14" s="6">
        <f t="shared" si="10"/>
        <v>0</v>
      </c>
      <c r="N14" s="6">
        <f>[1]SF!F24/1000000</f>
        <v>90</v>
      </c>
      <c r="O14" s="6">
        <f t="shared" si="11"/>
        <v>90</v>
      </c>
      <c r="P14" s="6">
        <v>0</v>
      </c>
      <c r="Q14" s="6">
        <v>0</v>
      </c>
    </row>
    <row r="15" spans="1:18" ht="27" hidden="1" customHeight="1" x14ac:dyDescent="0.3">
      <c r="A15" s="47"/>
      <c r="B15" s="31" t="str">
        <f>[1]SF!A25</f>
        <v>SF-PY.3.4 Capacitación y actualización individual y colectiva en pedagogías, didácticas, estudios sociales, culturales y estéticos</v>
      </c>
      <c r="C15" s="31"/>
      <c r="D15" s="3" t="str">
        <f>[1]SF!D25</f>
        <v>DOCENTES</v>
      </c>
      <c r="E15" s="3">
        <v>350</v>
      </c>
      <c r="F15" s="3">
        <v>336</v>
      </c>
      <c r="G15" s="4">
        <f t="shared" si="8"/>
        <v>0.96</v>
      </c>
      <c r="H15" s="5" t="str">
        <f t="shared" si="0"/>
        <v>MUY ALTO</v>
      </c>
      <c r="I15" s="4">
        <f t="shared" si="9"/>
        <v>0.32006369426751591</v>
      </c>
      <c r="J15" s="5" t="str">
        <f t="shared" si="1"/>
        <v>BAJO</v>
      </c>
      <c r="K15" s="4">
        <f t="shared" si="2"/>
        <v>0.30726114649681524</v>
      </c>
      <c r="L15" s="5" t="str">
        <f t="shared" si="3"/>
        <v>BAJO</v>
      </c>
      <c r="M15" s="6">
        <f t="shared" si="10"/>
        <v>201</v>
      </c>
      <c r="N15" s="6">
        <f>[1]SF!F25/1000000</f>
        <v>628</v>
      </c>
      <c r="O15" s="6">
        <f t="shared" si="11"/>
        <v>427</v>
      </c>
      <c r="P15" s="6">
        <v>59</v>
      </c>
      <c r="Q15" s="6">
        <v>142</v>
      </c>
    </row>
    <row r="16" spans="1:18" ht="27" hidden="1" customHeight="1" x14ac:dyDescent="0.3">
      <c r="A16" s="47"/>
      <c r="B16" s="31" t="str">
        <f>[1]SF!A26</f>
        <v xml:space="preserve"> SF-PY.3.5 Capacitación en lenguas extranjeras</v>
      </c>
      <c r="C16" s="31"/>
      <c r="D16" s="3" t="str">
        <f>[1]SF!D26</f>
        <v>DOCENTES</v>
      </c>
      <c r="E16" s="3">
        <v>70</v>
      </c>
      <c r="F16" s="3">
        <v>66</v>
      </c>
      <c r="G16" s="4">
        <f t="shared" si="8"/>
        <v>0.94285714285714284</v>
      </c>
      <c r="H16" s="5" t="str">
        <f t="shared" si="0"/>
        <v>MUY ALTO</v>
      </c>
      <c r="I16" s="4">
        <f t="shared" si="9"/>
        <v>0.22500000000000001</v>
      </c>
      <c r="J16" s="5" t="str">
        <f t="shared" si="1"/>
        <v>BAJO</v>
      </c>
      <c r="K16" s="4">
        <f t="shared" si="2"/>
        <v>0.21214285714285713</v>
      </c>
      <c r="L16" s="5" t="str">
        <f t="shared" si="3"/>
        <v>BAJO</v>
      </c>
      <c r="M16" s="6">
        <f t="shared" si="10"/>
        <v>18</v>
      </c>
      <c r="N16" s="6">
        <f>[1]SF!F26/1000000</f>
        <v>80</v>
      </c>
      <c r="O16" s="6">
        <f t="shared" si="11"/>
        <v>62</v>
      </c>
      <c r="P16" s="6">
        <v>0</v>
      </c>
      <c r="Q16" s="6">
        <v>18</v>
      </c>
    </row>
    <row r="17" spans="1:17" ht="30" customHeight="1" x14ac:dyDescent="0.3">
      <c r="A17" s="47"/>
      <c r="B17" s="32" t="s">
        <v>18</v>
      </c>
      <c r="C17" s="32"/>
      <c r="D17" s="8"/>
      <c r="E17" s="8"/>
      <c r="F17" s="8"/>
      <c r="G17" s="9">
        <f>AVERAGE(G12:G16)</f>
        <v>0.51390476190476186</v>
      </c>
      <c r="H17" s="5" t="str">
        <f t="shared" si="0"/>
        <v>MEDIO</v>
      </c>
      <c r="I17" s="9">
        <f>+M17/N17</f>
        <v>0.17830917835638127</v>
      </c>
      <c r="J17" s="5" t="str">
        <f t="shared" si="1"/>
        <v>MUY BAJO</v>
      </c>
      <c r="K17" s="9">
        <f t="shared" si="2"/>
        <v>9.1633935848669829E-2</v>
      </c>
      <c r="L17" s="5" t="str">
        <f t="shared" si="3"/>
        <v>MUY BAJO</v>
      </c>
      <c r="M17" s="10">
        <f>SUM(M12:M16)</f>
        <v>353</v>
      </c>
      <c r="N17" s="10">
        <f>SUM(N12:N16)</f>
        <v>1979.70740067272</v>
      </c>
      <c r="O17" s="10">
        <f>SUM(O12:O16)</f>
        <v>1626.70740067272</v>
      </c>
      <c r="P17" s="10">
        <f>SUM(P12:P16)</f>
        <v>117</v>
      </c>
      <c r="Q17" s="10">
        <f>SUM(Q12:Q16)</f>
        <v>236</v>
      </c>
    </row>
    <row r="18" spans="1:17" ht="30" hidden="1" customHeight="1" x14ac:dyDescent="0.3">
      <c r="A18" s="47"/>
      <c r="B18" s="31" t="str">
        <f>[1]SF!A32</f>
        <v>SF-PY..4.1 Procesos de autoevaluación de programas de pregrado y postgrado</v>
      </c>
      <c r="C18" s="31"/>
      <c r="D18" s="3" t="str">
        <f>[1]SF!D32</f>
        <v>PROCESOS</v>
      </c>
      <c r="E18" s="3">
        <v>73</v>
      </c>
      <c r="F18" s="3">
        <v>18</v>
      </c>
      <c r="G18" s="4">
        <f t="shared" ref="G18:G20" si="12">+F18/E18</f>
        <v>0.24657534246575341</v>
      </c>
      <c r="H18" s="5" t="str">
        <f t="shared" si="0"/>
        <v>BAJO</v>
      </c>
      <c r="I18" s="4">
        <f t="shared" ref="I18:I20" si="13">+M18/N18</f>
        <v>1.167741935483871</v>
      </c>
      <c r="J18" s="5" t="str">
        <f t="shared" si="1"/>
        <v>MUY ALTO</v>
      </c>
      <c r="K18" s="4">
        <f t="shared" si="2"/>
        <v>0.28793636765355718</v>
      </c>
      <c r="L18" s="5" t="str">
        <f t="shared" si="3"/>
        <v>BAJO</v>
      </c>
      <c r="M18" s="6">
        <f t="shared" ref="M18:M20" si="14">+P18+Q18</f>
        <v>181</v>
      </c>
      <c r="N18" s="6">
        <f>[1]SF!F32/1000000</f>
        <v>155</v>
      </c>
      <c r="O18" s="6">
        <f t="shared" ref="O18:O20" si="15">+N18-M18</f>
        <v>-26</v>
      </c>
      <c r="P18" s="6">
        <v>23</v>
      </c>
      <c r="Q18" s="6">
        <v>158</v>
      </c>
    </row>
    <row r="19" spans="1:17" ht="30" hidden="1" customHeight="1" x14ac:dyDescent="0.3">
      <c r="A19" s="47"/>
      <c r="B19" s="31" t="str">
        <f>[1]SF!A33</f>
        <v>SF-PY..4.2 Actualización curricular pertinente y coherente con el PEU, PEF, PEP.</v>
      </c>
      <c r="C19" s="31"/>
      <c r="D19" s="3" t="str">
        <f>[1]SF!D33</f>
        <v>PROCESOS</v>
      </c>
      <c r="E19" s="3">
        <v>73</v>
      </c>
      <c r="F19" s="3">
        <v>8</v>
      </c>
      <c r="G19" s="4">
        <f t="shared" si="12"/>
        <v>0.1095890410958904</v>
      </c>
      <c r="H19" s="5" t="str">
        <f t="shared" si="0"/>
        <v>MUY BAJO</v>
      </c>
      <c r="I19" s="4">
        <f t="shared" si="13"/>
        <v>4.9180327868852458E-2</v>
      </c>
      <c r="J19" s="5" t="str">
        <f t="shared" si="1"/>
        <v>MUY BAJO</v>
      </c>
      <c r="K19" s="4">
        <f t="shared" si="2"/>
        <v>5.3896249719290364E-3</v>
      </c>
      <c r="L19" s="5" t="str">
        <f t="shared" si="3"/>
        <v>MUY BAJO</v>
      </c>
      <c r="M19" s="6">
        <f t="shared" si="14"/>
        <v>3</v>
      </c>
      <c r="N19" s="6">
        <f>[1]SF!F33/1000000</f>
        <v>61</v>
      </c>
      <c r="O19" s="6">
        <f t="shared" si="15"/>
        <v>58</v>
      </c>
      <c r="P19" s="6">
        <v>3</v>
      </c>
      <c r="Q19" s="6">
        <v>0</v>
      </c>
    </row>
    <row r="20" spans="1:17" ht="48.6" hidden="1" customHeight="1" x14ac:dyDescent="0.3">
      <c r="A20" s="47"/>
      <c r="B20" s="31" t="str">
        <f>[1]SF!A34</f>
        <v>SF-PY. 4.3 Procesos de autoevaluacion y mejoramiento de la calidad para la renovacion de  acreditacion de alta calidad institucional</v>
      </c>
      <c r="C20" s="31"/>
      <c r="D20" s="3" t="str">
        <f>[1]SF!D34</f>
        <v>RESOLUCIÓN ACREDITACIÓN</v>
      </c>
      <c r="E20" s="3">
        <v>0.25</v>
      </c>
      <c r="F20" s="12">
        <v>0.15</v>
      </c>
      <c r="G20" s="4">
        <f t="shared" si="12"/>
        <v>0.6</v>
      </c>
      <c r="H20" s="5" t="str">
        <f t="shared" si="0"/>
        <v>MEDIO</v>
      </c>
      <c r="I20" s="4">
        <f t="shared" si="13"/>
        <v>1.1000000000000001</v>
      </c>
      <c r="J20" s="5" t="str">
        <f t="shared" si="1"/>
        <v>MUY ALTO</v>
      </c>
      <c r="K20" s="4">
        <f t="shared" si="2"/>
        <v>0.66</v>
      </c>
      <c r="L20" s="5" t="str">
        <f t="shared" si="3"/>
        <v>ALTO</v>
      </c>
      <c r="M20" s="6">
        <f t="shared" si="14"/>
        <v>110</v>
      </c>
      <c r="N20" s="6">
        <f>[1]SF!F34/1000000</f>
        <v>100</v>
      </c>
      <c r="O20" s="6">
        <f t="shared" si="15"/>
        <v>-10</v>
      </c>
      <c r="P20" s="6">
        <v>4</v>
      </c>
      <c r="Q20" s="6">
        <v>106</v>
      </c>
    </row>
    <row r="21" spans="1:17" ht="30" customHeight="1" x14ac:dyDescent="0.3">
      <c r="A21" s="47"/>
      <c r="B21" s="32" t="s">
        <v>19</v>
      </c>
      <c r="C21" s="32"/>
      <c r="D21" s="8"/>
      <c r="E21" s="8"/>
      <c r="F21" s="8"/>
      <c r="G21" s="9">
        <f>AVERAGE(G18:G20)</f>
        <v>0.31872146118721462</v>
      </c>
      <c r="H21" s="5" t="str">
        <f t="shared" si="0"/>
        <v>BAJO</v>
      </c>
      <c r="I21" s="9">
        <f>+M21/N21</f>
        <v>0.930379746835443</v>
      </c>
      <c r="J21" s="5" t="str">
        <f t="shared" si="1"/>
        <v>MUY ALTO</v>
      </c>
      <c r="K21" s="9">
        <f t="shared" si="2"/>
        <v>0.29653199237038319</v>
      </c>
      <c r="L21" s="5" t="str">
        <f t="shared" si="3"/>
        <v>BAJO</v>
      </c>
      <c r="M21" s="10">
        <f>SUM(M18:M20)</f>
        <v>294</v>
      </c>
      <c r="N21" s="10">
        <f>SUM(N18:N20)</f>
        <v>316</v>
      </c>
      <c r="O21" s="10">
        <f>SUM(O18:O20)</f>
        <v>22</v>
      </c>
      <c r="P21" s="10">
        <f>SUM(P18:P20)</f>
        <v>30</v>
      </c>
      <c r="Q21" s="10">
        <f>SUM(Q18:Q20)</f>
        <v>264</v>
      </c>
    </row>
    <row r="22" spans="1:17" ht="30" hidden="1" customHeight="1" x14ac:dyDescent="0.3">
      <c r="A22" s="47"/>
      <c r="B22" s="31" t="str">
        <f>[1]SF!A40</f>
        <v>SF-PY.5.1 Diseño y puesta en marcha politica de relevo generacional</v>
      </c>
      <c r="C22" s="31"/>
      <c r="D22" s="3" t="str">
        <f>[1]SF!D40</f>
        <v># ESTUDIANTES</v>
      </c>
      <c r="E22" s="3">
        <v>2</v>
      </c>
      <c r="F22" s="3">
        <v>0</v>
      </c>
      <c r="G22" s="4">
        <f>+F22/E22</f>
        <v>0</v>
      </c>
      <c r="H22" s="5" t="str">
        <f t="shared" si="0"/>
        <v>MUY BAJO</v>
      </c>
      <c r="I22" s="4">
        <f>+M22/N22</f>
        <v>0.2</v>
      </c>
      <c r="J22" s="5" t="str">
        <f t="shared" si="1"/>
        <v>MUY BAJO</v>
      </c>
      <c r="K22" s="4">
        <f t="shared" si="2"/>
        <v>0</v>
      </c>
      <c r="L22" s="5" t="str">
        <f t="shared" si="3"/>
        <v>MUY BAJO</v>
      </c>
      <c r="M22" s="6">
        <f t="shared" ref="M22" si="16">+P22+Q22</f>
        <v>4</v>
      </c>
      <c r="N22" s="6">
        <f>[1]SF!F40/1000000</f>
        <v>20</v>
      </c>
      <c r="O22" s="6">
        <f t="shared" ref="O22" si="17">+N22-M22</f>
        <v>16</v>
      </c>
      <c r="P22" s="6">
        <v>4</v>
      </c>
      <c r="Q22" s="6">
        <v>0</v>
      </c>
    </row>
    <row r="23" spans="1:17" ht="27" customHeight="1" x14ac:dyDescent="0.3">
      <c r="A23" s="47"/>
      <c r="B23" s="32" t="s">
        <v>20</v>
      </c>
      <c r="C23" s="32"/>
      <c r="D23" s="8"/>
      <c r="E23" s="8"/>
      <c r="F23" s="8"/>
      <c r="G23" s="9">
        <f>AVERAGE(G22)</f>
        <v>0</v>
      </c>
      <c r="H23" s="5" t="str">
        <f t="shared" si="0"/>
        <v>MUY BAJO</v>
      </c>
      <c r="I23" s="9">
        <f>+M23/N23</f>
        <v>0.2</v>
      </c>
      <c r="J23" s="5" t="str">
        <f t="shared" si="1"/>
        <v>MUY BAJO</v>
      </c>
      <c r="K23" s="9">
        <f t="shared" si="2"/>
        <v>0</v>
      </c>
      <c r="L23" s="5" t="str">
        <f t="shared" si="3"/>
        <v>MUY BAJO</v>
      </c>
      <c r="M23" s="10">
        <f>SUM(M22)</f>
        <v>4</v>
      </c>
      <c r="N23" s="10">
        <f t="shared" ref="N23:P23" si="18">SUM(N22)</f>
        <v>20</v>
      </c>
      <c r="O23" s="10">
        <f t="shared" si="18"/>
        <v>16</v>
      </c>
      <c r="P23" s="10">
        <f t="shared" si="18"/>
        <v>4</v>
      </c>
      <c r="Q23" s="10">
        <f>+'[2]T3-2020'!$L8</f>
        <v>0</v>
      </c>
    </row>
    <row r="24" spans="1:17" ht="27" hidden="1" customHeight="1" x14ac:dyDescent="0.3">
      <c r="A24" s="47"/>
      <c r="B24" s="31" t="str">
        <f>[1]SF!A46</f>
        <v xml:space="preserve">SF-PY.6.1. Portal y Observatorio Laboral, para enlace laboral y orientar proyectos de emprendimiento. </v>
      </c>
      <c r="C24" s="31"/>
      <c r="D24" s="3" t="str">
        <f>[1]SF!D46</f>
        <v xml:space="preserve">GRADUADOS </v>
      </c>
      <c r="E24" s="3">
        <v>1</v>
      </c>
      <c r="F24" s="3">
        <v>1</v>
      </c>
      <c r="G24" s="4">
        <f t="shared" ref="G24:G26" si="19">+F24/E24</f>
        <v>1</v>
      </c>
      <c r="H24" s="5" t="str">
        <f t="shared" si="0"/>
        <v>MUY ALTO</v>
      </c>
      <c r="I24" s="4">
        <f t="shared" ref="I24:I26" si="20">+M24/N24</f>
        <v>0.6</v>
      </c>
      <c r="J24" s="5" t="str">
        <f t="shared" si="1"/>
        <v>MEDIO</v>
      </c>
      <c r="K24" s="4">
        <f t="shared" si="2"/>
        <v>0.6</v>
      </c>
      <c r="L24" s="5" t="str">
        <f t="shared" si="3"/>
        <v>MEDIO</v>
      </c>
      <c r="M24" s="6">
        <f t="shared" ref="M24:M26" si="21">+P24+Q24</f>
        <v>12</v>
      </c>
      <c r="N24" s="6">
        <f>[1]SF!F46/1000000</f>
        <v>20</v>
      </c>
      <c r="O24" s="6">
        <f t="shared" ref="O24:O26" si="22">+N24-M24</f>
        <v>8</v>
      </c>
      <c r="P24" s="6">
        <v>12</v>
      </c>
      <c r="Q24" s="6">
        <v>0</v>
      </c>
    </row>
    <row r="25" spans="1:17" ht="27" hidden="1" customHeight="1" x14ac:dyDescent="0.3">
      <c r="A25" s="47"/>
      <c r="B25" s="31" t="str">
        <f>[1]SF!A47</f>
        <v>SF-PY.6.2. Programa de Seguimiento, evaluación y encuentros de graduados</v>
      </c>
      <c r="C25" s="31"/>
      <c r="D25" s="3" t="str">
        <f>[1]SF!D47</f>
        <v xml:space="preserve">GRADUADOS </v>
      </c>
      <c r="E25" s="3">
        <v>10</v>
      </c>
      <c r="F25" s="3">
        <v>0</v>
      </c>
      <c r="G25" s="4">
        <f t="shared" si="19"/>
        <v>0</v>
      </c>
      <c r="H25" s="5" t="str">
        <f t="shared" si="0"/>
        <v>MUY BAJO</v>
      </c>
      <c r="I25" s="4">
        <f t="shared" si="20"/>
        <v>0.45333333333333331</v>
      </c>
      <c r="J25" s="5" t="str">
        <f t="shared" si="1"/>
        <v>MEDIO</v>
      </c>
      <c r="K25" s="4">
        <f t="shared" si="2"/>
        <v>0</v>
      </c>
      <c r="L25" s="5" t="str">
        <f t="shared" si="3"/>
        <v>MUY BAJO</v>
      </c>
      <c r="M25" s="6">
        <f t="shared" si="21"/>
        <v>68</v>
      </c>
      <c r="N25" s="6">
        <f>[1]SF!F47/1000000</f>
        <v>150</v>
      </c>
      <c r="O25" s="6">
        <f t="shared" si="22"/>
        <v>82</v>
      </c>
      <c r="P25" s="6">
        <v>1</v>
      </c>
      <c r="Q25" s="6">
        <v>67</v>
      </c>
    </row>
    <row r="26" spans="1:17" ht="57.6" hidden="1" customHeight="1" x14ac:dyDescent="0.3">
      <c r="A26" s="47"/>
      <c r="B26" s="31" t="str">
        <f>[1]SF!A48</f>
        <v>SF-PY.6.3.Fomento de proyectos para  asociaciones, convenios, movilidad  y vinculación a proyección social e investigación para graduados.</v>
      </c>
      <c r="C26" s="31"/>
      <c r="D26" s="3" t="str">
        <f>[1]SF!D48</f>
        <v xml:space="preserve">GRADUADOS </v>
      </c>
      <c r="E26" s="3">
        <v>20</v>
      </c>
      <c r="F26" s="3">
        <v>16</v>
      </c>
      <c r="G26" s="4">
        <f t="shared" si="19"/>
        <v>0.8</v>
      </c>
      <c r="H26" s="5" t="str">
        <f t="shared" si="0"/>
        <v>ALTO</v>
      </c>
      <c r="I26" s="4">
        <f t="shared" si="20"/>
        <v>7.0000000000000007E-2</v>
      </c>
      <c r="J26" s="5" t="str">
        <f t="shared" si="1"/>
        <v>MUY BAJO</v>
      </c>
      <c r="K26" s="4">
        <f t="shared" si="2"/>
        <v>5.6000000000000008E-2</v>
      </c>
      <c r="L26" s="5" t="str">
        <f t="shared" si="3"/>
        <v>MUY BAJO</v>
      </c>
      <c r="M26" s="6">
        <f t="shared" si="21"/>
        <v>7</v>
      </c>
      <c r="N26" s="6">
        <f>[1]SF!F48/1000000</f>
        <v>100</v>
      </c>
      <c r="O26" s="6">
        <f t="shared" si="22"/>
        <v>93</v>
      </c>
      <c r="P26" s="6">
        <v>6</v>
      </c>
      <c r="Q26" s="6">
        <v>1</v>
      </c>
    </row>
    <row r="27" spans="1:17" ht="27" customHeight="1" x14ac:dyDescent="0.3">
      <c r="A27" s="48"/>
      <c r="B27" s="32" t="s">
        <v>21</v>
      </c>
      <c r="C27" s="32"/>
      <c r="D27" s="8"/>
      <c r="E27" s="8"/>
      <c r="F27" s="8"/>
      <c r="G27" s="9">
        <f>AVERAGE(G24:G26)</f>
        <v>0.6</v>
      </c>
      <c r="H27" s="5" t="str">
        <f t="shared" si="0"/>
        <v>MEDIO</v>
      </c>
      <c r="I27" s="9">
        <f>+M27/N27</f>
        <v>0.32222222222222224</v>
      </c>
      <c r="J27" s="5" t="str">
        <f t="shared" si="1"/>
        <v>BAJO</v>
      </c>
      <c r="K27" s="9">
        <f t="shared" si="2"/>
        <v>0.19333333333333333</v>
      </c>
      <c r="L27" s="5" t="str">
        <f t="shared" si="3"/>
        <v>MUY BAJO</v>
      </c>
      <c r="M27" s="10">
        <f>SUM(M24:M26)</f>
        <v>87</v>
      </c>
      <c r="N27" s="10">
        <f>SUM(N24:N26)</f>
        <v>270</v>
      </c>
      <c r="O27" s="10">
        <f>SUM(O24:O26)</f>
        <v>183</v>
      </c>
      <c r="P27" s="10">
        <f>SUM(P24:P26)</f>
        <v>19</v>
      </c>
      <c r="Q27" s="10">
        <f>SUM(Q24:Q26)</f>
        <v>68</v>
      </c>
    </row>
    <row r="28" spans="1:17" ht="31.95" customHeight="1" x14ac:dyDescent="0.3">
      <c r="A28" s="13"/>
      <c r="B28" s="33" t="s">
        <v>22</v>
      </c>
      <c r="C28" s="33"/>
      <c r="D28" s="14"/>
      <c r="E28" s="14"/>
      <c r="F28" s="14"/>
      <c r="G28" s="15">
        <f>AVERAGE(G27,G23,G21,G17,G11,G6)</f>
        <v>0.49499325940421829</v>
      </c>
      <c r="H28" s="5" t="str">
        <f t="shared" si="0"/>
        <v>MEDIO</v>
      </c>
      <c r="I28" s="15">
        <f>AVERAGE(I6,I11,I17,I21,I23,I27)</f>
        <v>0.39804272590117756</v>
      </c>
      <c r="J28" s="5" t="str">
        <f t="shared" si="1"/>
        <v>BAJO</v>
      </c>
      <c r="K28" s="15">
        <f>AVERAGE(K6,K11,K17,K21,K23,K27)</f>
        <v>0.21212418231001887</v>
      </c>
      <c r="L28" s="5" t="str">
        <f t="shared" si="3"/>
        <v>BAJO</v>
      </c>
      <c r="M28" s="16">
        <f>+M27+M23+M21+M17+M11+M6</f>
        <v>961</v>
      </c>
      <c r="N28" s="16">
        <f t="shared" ref="N28:Q28" si="23">+N27+N23+N21+N17+N11+N6</f>
        <v>3347.1074006727199</v>
      </c>
      <c r="O28" s="16">
        <f t="shared" si="23"/>
        <v>2386.1074006727199</v>
      </c>
      <c r="P28" s="16">
        <f t="shared" si="23"/>
        <v>208</v>
      </c>
      <c r="Q28" s="16">
        <f t="shared" si="23"/>
        <v>753</v>
      </c>
    </row>
    <row r="29" spans="1:17" ht="31.95" hidden="1" customHeight="1" x14ac:dyDescent="0.3">
      <c r="A29" s="34" t="s">
        <v>23</v>
      </c>
      <c r="B29" s="31" t="str">
        <f>[1]SI!A6</f>
        <v>SI-PY.1.1 Talleres de formación</v>
      </c>
      <c r="C29" s="31"/>
      <c r="D29" s="3" t="str">
        <f>[1]SI!D6</f>
        <v># talleres</v>
      </c>
      <c r="E29" s="3">
        <v>32</v>
      </c>
      <c r="F29" s="3">
        <v>16</v>
      </c>
      <c r="G29" s="4">
        <f t="shared" ref="G29:G31" si="24">+F29/E29</f>
        <v>0.5</v>
      </c>
      <c r="H29" s="5" t="str">
        <f t="shared" si="0"/>
        <v>MEDIO</v>
      </c>
      <c r="I29" s="4">
        <f t="shared" ref="I29:I31" si="25">+M29/N29</f>
        <v>0.19285714285714287</v>
      </c>
      <c r="J29" s="5" t="str">
        <f t="shared" si="1"/>
        <v>MUY BAJO</v>
      </c>
      <c r="K29" s="4">
        <f t="shared" ref="K29:K63" si="26">+G29*I29</f>
        <v>9.6428571428571433E-2</v>
      </c>
      <c r="L29" s="5" t="str">
        <f t="shared" si="3"/>
        <v>MUY BAJO</v>
      </c>
      <c r="M29" s="6">
        <f t="shared" ref="M29:M31" si="27">+P29+Q29</f>
        <v>27</v>
      </c>
      <c r="N29" s="6">
        <f>[1]SI!F6/1000000</f>
        <v>140</v>
      </c>
      <c r="O29" s="6">
        <f t="shared" ref="O29:O31" si="28">+N29-M29</f>
        <v>113</v>
      </c>
      <c r="P29" s="6">
        <v>10</v>
      </c>
      <c r="Q29" s="6">
        <v>17</v>
      </c>
    </row>
    <row r="30" spans="1:17" ht="31.95" hidden="1" customHeight="1" x14ac:dyDescent="0.3">
      <c r="A30" s="35"/>
      <c r="B30" s="31" t="str">
        <f>[1]SI!A6</f>
        <v>SI-PY.1.1 Talleres de formación</v>
      </c>
      <c r="C30" s="31"/>
      <c r="D30" s="3" t="str">
        <f>[1]SI!D7</f>
        <v xml:space="preserve"># personas </v>
      </c>
      <c r="E30" s="3">
        <v>562</v>
      </c>
      <c r="F30" s="3">
        <v>843</v>
      </c>
      <c r="G30" s="4">
        <f t="shared" si="24"/>
        <v>1.5</v>
      </c>
      <c r="H30" s="5" t="str">
        <f t="shared" si="0"/>
        <v>MUY ALTO</v>
      </c>
      <c r="I30" s="4">
        <v>0</v>
      </c>
      <c r="J30" s="5" t="str">
        <f t="shared" si="1"/>
        <v>MUY BAJO</v>
      </c>
      <c r="K30" s="4">
        <f t="shared" si="26"/>
        <v>0</v>
      </c>
      <c r="L30" s="5" t="str">
        <f t="shared" si="3"/>
        <v>MUY BAJO</v>
      </c>
      <c r="M30" s="6"/>
      <c r="N30" s="6"/>
      <c r="O30" s="6"/>
      <c r="P30" s="6"/>
      <c r="Q30" s="6"/>
    </row>
    <row r="31" spans="1:17" ht="31.95" hidden="1" customHeight="1" x14ac:dyDescent="0.3">
      <c r="A31" s="35"/>
      <c r="B31" s="31" t="str">
        <f>[1]SI!A8</f>
        <v>SI-PY.1.2 Grupos escolares</v>
      </c>
      <c r="C31" s="31"/>
      <c r="D31" s="3" t="str">
        <f>[1]SI!D8</f>
        <v># niños (personas)</v>
      </c>
      <c r="E31" s="3">
        <v>450</v>
      </c>
      <c r="F31" s="3">
        <v>450</v>
      </c>
      <c r="G31" s="4">
        <f t="shared" si="24"/>
        <v>1</v>
      </c>
      <c r="H31" s="5" t="str">
        <f t="shared" si="0"/>
        <v>MUY ALTO</v>
      </c>
      <c r="I31" s="4">
        <f t="shared" si="25"/>
        <v>0</v>
      </c>
      <c r="J31" s="5" t="str">
        <f t="shared" si="1"/>
        <v>MUY BAJO</v>
      </c>
      <c r="K31" s="4">
        <f t="shared" si="26"/>
        <v>0</v>
      </c>
      <c r="L31" s="5" t="str">
        <f t="shared" si="3"/>
        <v>MUY BAJO</v>
      </c>
      <c r="M31" s="6">
        <f t="shared" si="27"/>
        <v>0</v>
      </c>
      <c r="N31" s="6">
        <f>[1]SI!F8/1000000</f>
        <v>36</v>
      </c>
      <c r="O31" s="6">
        <f t="shared" si="28"/>
        <v>36</v>
      </c>
      <c r="P31" s="6">
        <v>0</v>
      </c>
      <c r="Q31" s="6">
        <v>0</v>
      </c>
    </row>
    <row r="32" spans="1:17" ht="30" customHeight="1" x14ac:dyDescent="0.3">
      <c r="A32" s="35"/>
      <c r="B32" s="32" t="s">
        <v>24</v>
      </c>
      <c r="C32" s="32"/>
      <c r="D32" s="8"/>
      <c r="E32" s="8"/>
      <c r="F32" s="8"/>
      <c r="G32" s="9">
        <f>AVERAGE(G29:G31)</f>
        <v>1</v>
      </c>
      <c r="H32" s="5" t="str">
        <f t="shared" si="0"/>
        <v>MUY ALTO</v>
      </c>
      <c r="I32" s="9">
        <f>AVERAGE(I29:I31)</f>
        <v>6.4285714285714293E-2</v>
      </c>
      <c r="J32" s="5" t="str">
        <f t="shared" si="1"/>
        <v>MUY BAJO</v>
      </c>
      <c r="K32" s="9">
        <f t="shared" si="26"/>
        <v>6.4285714285714293E-2</v>
      </c>
      <c r="L32" s="5" t="str">
        <f t="shared" si="3"/>
        <v>MUY BAJO</v>
      </c>
      <c r="M32" s="10">
        <f>SUM(M29:M31)</f>
        <v>27</v>
      </c>
      <c r="N32" s="10">
        <f>SUM(N29:N31)</f>
        <v>176</v>
      </c>
      <c r="O32" s="10">
        <f>SUM(O29:O31)</f>
        <v>149</v>
      </c>
      <c r="P32" s="10">
        <f t="shared" ref="P32:Q32" si="29">SUM(P29:P31)</f>
        <v>10</v>
      </c>
      <c r="Q32" s="10">
        <f t="shared" si="29"/>
        <v>17</v>
      </c>
    </row>
    <row r="33" spans="1:17" ht="30" hidden="1" customHeight="1" x14ac:dyDescent="0.3">
      <c r="A33" s="35"/>
      <c r="B33" s="31" t="str">
        <f>[1]SI!A14</f>
        <v>SI-PY.2.1 Semilleros</v>
      </c>
      <c r="C33" s="31"/>
      <c r="D33" s="3" t="str">
        <f>[1]SI!D14</f>
        <v># proyectos</v>
      </c>
      <c r="E33" s="3">
        <v>52</v>
      </c>
      <c r="F33" s="3">
        <v>59</v>
      </c>
      <c r="G33" s="4">
        <f t="shared" ref="G33:G39" si="30">+F33/E33</f>
        <v>1.1346153846153846</v>
      </c>
      <c r="H33" s="5" t="str">
        <f t="shared" si="0"/>
        <v>MUY ALTO</v>
      </c>
      <c r="I33" s="4">
        <f t="shared" ref="I33:I39" si="31">+M33/N33</f>
        <v>0.12585501050374326</v>
      </c>
      <c r="J33" s="5" t="str">
        <f t="shared" si="1"/>
        <v>MUY BAJO</v>
      </c>
      <c r="K33" s="4">
        <f t="shared" si="26"/>
        <v>0.14279703114847792</v>
      </c>
      <c r="L33" s="5" t="str">
        <f t="shared" si="3"/>
        <v>MUY BAJO</v>
      </c>
      <c r="M33" s="6">
        <f t="shared" ref="M33:M39" si="32">+P33+Q33</f>
        <v>38</v>
      </c>
      <c r="N33" s="6">
        <f>[1]SI!F14/1000000</f>
        <v>301.93474099999997</v>
      </c>
      <c r="O33" s="6">
        <f t="shared" ref="O33:O39" si="33">+N33-M33</f>
        <v>263.93474099999997</v>
      </c>
      <c r="P33" s="6">
        <v>20</v>
      </c>
      <c r="Q33" s="6">
        <v>18</v>
      </c>
    </row>
    <row r="34" spans="1:17" ht="30" hidden="1" customHeight="1" x14ac:dyDescent="0.3">
      <c r="A34" s="35"/>
      <c r="B34" s="31" t="str">
        <f>[1]SI!A15</f>
        <v>SI-PY.2.2 Trabajos de grado</v>
      </c>
      <c r="C34" s="31"/>
      <c r="D34" s="3" t="str">
        <f>[1]SI!D15</f>
        <v># proyectos</v>
      </c>
      <c r="E34" s="3">
        <v>10</v>
      </c>
      <c r="F34" s="3">
        <v>10</v>
      </c>
      <c r="G34" s="4">
        <f t="shared" si="30"/>
        <v>1</v>
      </c>
      <c r="H34" s="5" t="str">
        <f t="shared" si="0"/>
        <v>MUY ALTO</v>
      </c>
      <c r="I34" s="4">
        <f t="shared" si="31"/>
        <v>7.2289156626506021E-2</v>
      </c>
      <c r="J34" s="5" t="str">
        <f t="shared" si="1"/>
        <v>MUY BAJO</v>
      </c>
      <c r="K34" s="4">
        <f t="shared" si="26"/>
        <v>7.2289156626506021E-2</v>
      </c>
      <c r="L34" s="5" t="str">
        <f t="shared" si="3"/>
        <v>MUY BAJO</v>
      </c>
      <c r="M34" s="6">
        <f t="shared" si="32"/>
        <v>3</v>
      </c>
      <c r="N34" s="6">
        <f>[1]SI!F15/1000000</f>
        <v>41.5</v>
      </c>
      <c r="O34" s="6">
        <f t="shared" si="33"/>
        <v>38.5</v>
      </c>
      <c r="P34" s="6">
        <v>1</v>
      </c>
      <c r="Q34" s="6">
        <v>2</v>
      </c>
    </row>
    <row r="35" spans="1:17" ht="30" hidden="1" customHeight="1" x14ac:dyDescent="0.3">
      <c r="A35" s="35"/>
      <c r="B35" s="31" t="str">
        <f>[1]SI!A16</f>
        <v>SI-PY.2.3 Menor cuantía</v>
      </c>
      <c r="C35" s="31"/>
      <c r="D35" s="3" t="str">
        <f>[1]SI!D16</f>
        <v># proyectos</v>
      </c>
      <c r="E35" s="3">
        <v>40</v>
      </c>
      <c r="F35" s="3">
        <v>65</v>
      </c>
      <c r="G35" s="4">
        <f t="shared" si="30"/>
        <v>1.625</v>
      </c>
      <c r="H35" s="5" t="str">
        <f t="shared" si="0"/>
        <v>MUY ALTO</v>
      </c>
      <c r="I35" s="4">
        <f t="shared" si="31"/>
        <v>0.34169884169884168</v>
      </c>
      <c r="J35" s="5" t="str">
        <f t="shared" si="1"/>
        <v>BAJO</v>
      </c>
      <c r="K35" s="4">
        <f t="shared" si="26"/>
        <v>0.55526061776061775</v>
      </c>
      <c r="L35" s="5" t="str">
        <f t="shared" si="3"/>
        <v>MEDIO</v>
      </c>
      <c r="M35" s="6">
        <f t="shared" si="32"/>
        <v>354</v>
      </c>
      <c r="N35" s="6">
        <f>[1]SI!F16/1000000</f>
        <v>1036</v>
      </c>
      <c r="O35" s="6">
        <f t="shared" si="33"/>
        <v>682</v>
      </c>
      <c r="P35" s="6">
        <v>170</v>
      </c>
      <c r="Q35" s="6">
        <v>184</v>
      </c>
    </row>
    <row r="36" spans="1:17" ht="30" hidden="1" customHeight="1" x14ac:dyDescent="0.3">
      <c r="A36" s="35"/>
      <c r="B36" s="31" t="str">
        <f>[1]SI!A17</f>
        <v>SI-PY.2.4 Mediana cuantía</v>
      </c>
      <c r="C36" s="31"/>
      <c r="D36" s="3" t="str">
        <f>[1]SI!D17</f>
        <v># proyectos</v>
      </c>
      <c r="E36" s="3">
        <v>12</v>
      </c>
      <c r="F36" s="3">
        <v>9</v>
      </c>
      <c r="G36" s="4">
        <f t="shared" si="30"/>
        <v>0.75</v>
      </c>
      <c r="H36" s="5" t="str">
        <f t="shared" si="0"/>
        <v>ALTO</v>
      </c>
      <c r="I36" s="4">
        <f t="shared" si="31"/>
        <v>0.2794511378848728</v>
      </c>
      <c r="J36" s="5" t="str">
        <f t="shared" si="1"/>
        <v>BAJO</v>
      </c>
      <c r="K36" s="4">
        <f t="shared" si="26"/>
        <v>0.20958835341365462</v>
      </c>
      <c r="L36" s="5" t="str">
        <f t="shared" si="3"/>
        <v>BAJO</v>
      </c>
      <c r="M36" s="6">
        <f t="shared" si="32"/>
        <v>167</v>
      </c>
      <c r="N36" s="6">
        <f>[1]SI!F17/1000000</f>
        <v>597.6</v>
      </c>
      <c r="O36" s="6">
        <f t="shared" si="33"/>
        <v>430.6</v>
      </c>
      <c r="P36" s="6">
        <v>62</v>
      </c>
      <c r="Q36" s="6">
        <v>105</v>
      </c>
    </row>
    <row r="37" spans="1:17" ht="30" hidden="1" customHeight="1" x14ac:dyDescent="0.3">
      <c r="A37" s="35"/>
      <c r="B37" s="31" t="str">
        <f>[1]SI!A18</f>
        <v>SI-PY.2.5 Mayor cuantía</v>
      </c>
      <c r="C37" s="31"/>
      <c r="D37" s="3" t="str">
        <f>[1]SI!D18</f>
        <v># proyectos</v>
      </c>
      <c r="E37" s="3">
        <v>5</v>
      </c>
      <c r="F37" s="3">
        <v>0</v>
      </c>
      <c r="G37" s="4">
        <f t="shared" si="30"/>
        <v>0</v>
      </c>
      <c r="H37" s="5" t="str">
        <f t="shared" si="0"/>
        <v>MUY BAJO</v>
      </c>
      <c r="I37" s="4">
        <f t="shared" si="31"/>
        <v>1.4E-2</v>
      </c>
      <c r="J37" s="5" t="str">
        <f t="shared" si="1"/>
        <v>MUY BAJO</v>
      </c>
      <c r="K37" s="4">
        <f t="shared" si="26"/>
        <v>0</v>
      </c>
      <c r="L37" s="5" t="str">
        <f t="shared" si="3"/>
        <v>MUY BAJO</v>
      </c>
      <c r="M37" s="6">
        <f t="shared" si="32"/>
        <v>7</v>
      </c>
      <c r="N37" s="6">
        <f>[1]SI!F18/1000000</f>
        <v>500</v>
      </c>
      <c r="O37" s="6">
        <f t="shared" si="33"/>
        <v>493</v>
      </c>
      <c r="P37" s="6">
        <v>7</v>
      </c>
      <c r="Q37" s="6">
        <v>0</v>
      </c>
    </row>
    <row r="38" spans="1:17" ht="30" hidden="1" customHeight="1" x14ac:dyDescent="0.3">
      <c r="A38" s="35"/>
      <c r="B38" s="31" t="str">
        <f>[1]SI!A19</f>
        <v>SI-PY.2.6 Doctorados</v>
      </c>
      <c r="C38" s="31"/>
      <c r="D38" s="3" t="str">
        <f>[1]SI!D19</f>
        <v># proyectos</v>
      </c>
      <c r="E38" s="3">
        <v>10</v>
      </c>
      <c r="F38" s="3">
        <v>0</v>
      </c>
      <c r="G38" s="4">
        <f t="shared" si="30"/>
        <v>0</v>
      </c>
      <c r="H38" s="5" t="str">
        <f t="shared" si="0"/>
        <v>MUY BAJO</v>
      </c>
      <c r="I38" s="4">
        <f t="shared" si="31"/>
        <v>0</v>
      </c>
      <c r="J38" s="5" t="str">
        <f t="shared" si="1"/>
        <v>MUY BAJO</v>
      </c>
      <c r="K38" s="4">
        <f t="shared" si="26"/>
        <v>0</v>
      </c>
      <c r="L38" s="5" t="str">
        <f t="shared" si="3"/>
        <v>MUY BAJO</v>
      </c>
      <c r="M38" s="6">
        <f t="shared" si="32"/>
        <v>0</v>
      </c>
      <c r="N38" s="6">
        <f>[1]SI!F19/1000000</f>
        <v>300</v>
      </c>
      <c r="O38" s="6">
        <f t="shared" si="33"/>
        <v>300</v>
      </c>
      <c r="P38" s="6">
        <v>0</v>
      </c>
      <c r="Q38" s="6">
        <v>0</v>
      </c>
    </row>
    <row r="39" spans="1:17" ht="30" hidden="1" customHeight="1" x14ac:dyDescent="0.3">
      <c r="A39" s="35"/>
      <c r="B39" s="31" t="str">
        <f>[1]SI!A20</f>
        <v>SI-PY.2.7 Jovenes Investigadores</v>
      </c>
      <c r="C39" s="31"/>
      <c r="D39" s="3" t="str">
        <f>[1]SI!D20</f>
        <v># proyectos</v>
      </c>
      <c r="E39" s="3">
        <v>15</v>
      </c>
      <c r="F39" s="3">
        <v>32</v>
      </c>
      <c r="G39" s="4">
        <f t="shared" si="30"/>
        <v>2.1333333333333333</v>
      </c>
      <c r="H39" s="5" t="str">
        <f t="shared" si="0"/>
        <v>MUY ALTO</v>
      </c>
      <c r="I39" s="4">
        <f t="shared" si="31"/>
        <v>0.60373216245883643</v>
      </c>
      <c r="J39" s="5" t="str">
        <f t="shared" si="1"/>
        <v>ALTO</v>
      </c>
      <c r="K39" s="4">
        <f t="shared" si="26"/>
        <v>1.287961946578851</v>
      </c>
      <c r="L39" s="5" t="str">
        <f t="shared" si="3"/>
        <v>MUY ALTO</v>
      </c>
      <c r="M39" s="6">
        <f t="shared" si="32"/>
        <v>198</v>
      </c>
      <c r="N39" s="6">
        <f>[1]SI!F20/1000000</f>
        <v>327.96</v>
      </c>
      <c r="O39" s="6">
        <f t="shared" si="33"/>
        <v>129.95999999999998</v>
      </c>
      <c r="P39" s="6">
        <v>-66</v>
      </c>
      <c r="Q39" s="6">
        <v>264</v>
      </c>
    </row>
    <row r="40" spans="1:17" ht="27" customHeight="1" x14ac:dyDescent="0.3">
      <c r="A40" s="35"/>
      <c r="B40" s="32" t="s">
        <v>25</v>
      </c>
      <c r="C40" s="32"/>
      <c r="D40" s="8"/>
      <c r="E40" s="8"/>
      <c r="F40" s="8"/>
      <c r="G40" s="9">
        <f>AVERAGE(G33:G39)</f>
        <v>0.94899267399267395</v>
      </c>
      <c r="H40" s="5" t="str">
        <f t="shared" si="0"/>
        <v>MUY ALTO</v>
      </c>
      <c r="I40" s="9">
        <f>AVERAGE(I33:I39)</f>
        <v>0.20528947273897144</v>
      </c>
      <c r="J40" s="5" t="str">
        <f t="shared" si="1"/>
        <v>BAJO</v>
      </c>
      <c r="K40" s="9">
        <f t="shared" si="26"/>
        <v>0.19481820567710265</v>
      </c>
      <c r="L40" s="5" t="str">
        <f t="shared" si="3"/>
        <v>MUY BAJO</v>
      </c>
      <c r="M40" s="10">
        <f>SUM(M33:M39)</f>
        <v>767</v>
      </c>
      <c r="N40" s="10">
        <f>SUM(N33:N39)</f>
        <v>3104.994741</v>
      </c>
      <c r="O40" s="10">
        <f>SUM(O33:O39)</f>
        <v>2337.994741</v>
      </c>
      <c r="P40" s="10">
        <f>SUM(P33:P39)</f>
        <v>194</v>
      </c>
      <c r="Q40" s="10">
        <f>SUM(Q33:Q39)</f>
        <v>573</v>
      </c>
    </row>
    <row r="41" spans="1:17" ht="27" hidden="1" customHeight="1" x14ac:dyDescent="0.3">
      <c r="A41" s="35"/>
      <c r="B41" s="31" t="str">
        <f>[1]SI!A26</f>
        <v>SI-PY.3.1 Eventos académico- científicos</v>
      </c>
      <c r="C41" s="31"/>
      <c r="D41" s="3" t="str">
        <f>[1]SI!D26</f>
        <v># eventos académico-científicos</v>
      </c>
      <c r="E41" s="3">
        <v>18</v>
      </c>
      <c r="F41" s="3">
        <v>7</v>
      </c>
      <c r="G41" s="4">
        <f t="shared" ref="G41:G53" si="34">+F41/E41</f>
        <v>0.3888888888888889</v>
      </c>
      <c r="H41" s="5" t="str">
        <f t="shared" si="0"/>
        <v>BAJO</v>
      </c>
      <c r="I41" s="4">
        <f t="shared" ref="I41:I53" si="35">+M41/N41</f>
        <v>8.3333333333333329E-2</v>
      </c>
      <c r="J41" s="5" t="str">
        <f t="shared" si="1"/>
        <v>MUY BAJO</v>
      </c>
      <c r="K41" s="4">
        <f t="shared" si="26"/>
        <v>3.2407407407407406E-2</v>
      </c>
      <c r="L41" s="5" t="str">
        <f t="shared" si="3"/>
        <v>MUY BAJO</v>
      </c>
      <c r="M41" s="6">
        <f t="shared" ref="M41:M53" si="36">+P41+Q41</f>
        <v>14</v>
      </c>
      <c r="N41" s="6">
        <f>[1]SI!F26/1000000</f>
        <v>168</v>
      </c>
      <c r="O41" s="6">
        <f t="shared" ref="O41:O53" si="37">+N41-M41</f>
        <v>154</v>
      </c>
      <c r="P41" s="6">
        <v>10</v>
      </c>
      <c r="Q41" s="6">
        <v>4</v>
      </c>
    </row>
    <row r="42" spans="1:17" ht="61.2" hidden="1" customHeight="1" x14ac:dyDescent="0.3">
      <c r="A42" s="35"/>
      <c r="B42" s="31" t="str">
        <f>[1]SI!A27</f>
        <v>SI-PY.3.2 Ponencias</v>
      </c>
      <c r="C42" s="31"/>
      <c r="D42" s="3" t="str">
        <f>[1]SI!D27</f>
        <v># ponencias  a nivel nacional e intrernacional</v>
      </c>
      <c r="E42" s="3">
        <v>85</v>
      </c>
      <c r="F42" s="3">
        <v>9</v>
      </c>
      <c r="G42" s="4">
        <f t="shared" si="34"/>
        <v>0.10588235294117647</v>
      </c>
      <c r="H42" s="5" t="str">
        <f t="shared" si="0"/>
        <v>MUY BAJO</v>
      </c>
      <c r="I42" s="4">
        <f t="shared" si="35"/>
        <v>4.7058823529411764E-2</v>
      </c>
      <c r="J42" s="5" t="str">
        <f t="shared" si="1"/>
        <v>MUY BAJO</v>
      </c>
      <c r="K42" s="4">
        <f t="shared" si="26"/>
        <v>4.9826989619377159E-3</v>
      </c>
      <c r="L42" s="5" t="str">
        <f t="shared" si="3"/>
        <v>MUY BAJO</v>
      </c>
      <c r="M42" s="6">
        <f t="shared" si="36"/>
        <v>10</v>
      </c>
      <c r="N42" s="6">
        <f>[1]SI!F27/1000000</f>
        <v>212.5</v>
      </c>
      <c r="O42" s="6">
        <f t="shared" si="37"/>
        <v>202.5</v>
      </c>
      <c r="P42" s="6">
        <v>0</v>
      </c>
      <c r="Q42" s="6">
        <v>10</v>
      </c>
    </row>
    <row r="43" spans="1:17" ht="27" hidden="1" customHeight="1" x14ac:dyDescent="0.3">
      <c r="A43" s="35"/>
      <c r="B43" s="31" t="str">
        <f>[1]SI!A28</f>
        <v>SI-PY.3.3 Vinculación y Desarrollo en redes académicas, científicas e investigativas</v>
      </c>
      <c r="C43" s="31"/>
      <c r="D43" s="3" t="str">
        <f>[1]SI!D28</f>
        <v># de Redes</v>
      </c>
      <c r="E43" s="3">
        <v>7</v>
      </c>
      <c r="F43" s="3">
        <v>4</v>
      </c>
      <c r="G43" s="4">
        <f t="shared" si="34"/>
        <v>0.5714285714285714</v>
      </c>
      <c r="H43" s="5" t="str">
        <f t="shared" si="0"/>
        <v>MEDIO</v>
      </c>
      <c r="I43" s="4">
        <f t="shared" si="35"/>
        <v>0.9285714285714286</v>
      </c>
      <c r="J43" s="5" t="str">
        <f t="shared" si="1"/>
        <v>MUY ALTO</v>
      </c>
      <c r="K43" s="4">
        <f t="shared" si="26"/>
        <v>0.53061224489795922</v>
      </c>
      <c r="L43" s="5" t="str">
        <f t="shared" si="3"/>
        <v>MEDIO</v>
      </c>
      <c r="M43" s="6">
        <f t="shared" si="36"/>
        <v>13</v>
      </c>
      <c r="N43" s="6">
        <f>[1]SI!F28/1000000</f>
        <v>14</v>
      </c>
      <c r="O43" s="6">
        <f t="shared" si="37"/>
        <v>1</v>
      </c>
      <c r="P43" s="6">
        <v>0</v>
      </c>
      <c r="Q43" s="6">
        <v>13</v>
      </c>
    </row>
    <row r="44" spans="1:17" ht="35.4" hidden="1" customHeight="1" x14ac:dyDescent="0.3">
      <c r="A44" s="35"/>
      <c r="B44" s="31" t="str">
        <f>[1]SI!A29</f>
        <v>SI-PY.3.4 Fortalecimiento de los Centros  e Institutos de Investigación</v>
      </c>
      <c r="C44" s="31"/>
      <c r="D44" s="3" t="str">
        <f>[1]SI!D29</f>
        <v># Centros de Investigación</v>
      </c>
      <c r="E44" s="3">
        <v>7</v>
      </c>
      <c r="F44" s="3">
        <v>6</v>
      </c>
      <c r="G44" s="4">
        <f t="shared" si="34"/>
        <v>0.8571428571428571</v>
      </c>
      <c r="H44" s="5" t="str">
        <f t="shared" si="0"/>
        <v>MUY ALTO</v>
      </c>
      <c r="I44" s="4">
        <f t="shared" si="35"/>
        <v>1.2190476190476192</v>
      </c>
      <c r="J44" s="5" t="str">
        <f t="shared" si="1"/>
        <v>MUY ALTO</v>
      </c>
      <c r="K44" s="4">
        <f t="shared" si="26"/>
        <v>1.0448979591836736</v>
      </c>
      <c r="L44" s="5" t="str">
        <f t="shared" si="3"/>
        <v>MUY ALTO</v>
      </c>
      <c r="M44" s="6">
        <f t="shared" si="36"/>
        <v>256</v>
      </c>
      <c r="N44" s="6">
        <f>[1]SI!F29/1000000</f>
        <v>210</v>
      </c>
      <c r="O44" s="6">
        <f t="shared" si="37"/>
        <v>-46</v>
      </c>
      <c r="P44" s="6">
        <v>202</v>
      </c>
      <c r="Q44" s="6">
        <v>54</v>
      </c>
    </row>
    <row r="45" spans="1:17" ht="28.8" hidden="1" customHeight="1" x14ac:dyDescent="0.3">
      <c r="A45" s="35"/>
      <c r="B45" s="31" t="str">
        <f>[1]SI!A29</f>
        <v>SI-PY.3.4 Fortalecimiento de los Centros  e Institutos de Investigación</v>
      </c>
      <c r="C45" s="31"/>
      <c r="D45" s="3" t="str">
        <f>[1]SI!D30</f>
        <v># Instituto de Investigación</v>
      </c>
      <c r="E45" s="3">
        <v>1</v>
      </c>
      <c r="F45" s="3">
        <v>0</v>
      </c>
      <c r="G45" s="4">
        <f t="shared" si="34"/>
        <v>0</v>
      </c>
      <c r="H45" s="5" t="str">
        <f t="shared" si="0"/>
        <v>MUY BAJO</v>
      </c>
      <c r="I45" s="4">
        <f t="shared" si="35"/>
        <v>0</v>
      </c>
      <c r="J45" s="5" t="str">
        <f t="shared" si="1"/>
        <v>MUY BAJO</v>
      </c>
      <c r="K45" s="4">
        <f t="shared" si="26"/>
        <v>0</v>
      </c>
      <c r="L45" s="5" t="str">
        <f t="shared" si="3"/>
        <v>MUY BAJO</v>
      </c>
      <c r="M45" s="6">
        <f t="shared" si="36"/>
        <v>0</v>
      </c>
      <c r="N45" s="6">
        <f>[1]SI!F30/1000000</f>
        <v>500</v>
      </c>
      <c r="O45" s="6">
        <f t="shared" si="37"/>
        <v>500</v>
      </c>
      <c r="P45" s="6"/>
      <c r="Q45" s="6"/>
    </row>
    <row r="46" spans="1:17" ht="35.4" hidden="1" customHeight="1" x14ac:dyDescent="0.3">
      <c r="A46" s="35"/>
      <c r="B46" s="31" t="str">
        <f>[1]SI!A31</f>
        <v>SI-PY.3.5 Fortalecimiento de los Grupos e Investigadores</v>
      </c>
      <c r="C46" s="31"/>
      <c r="D46" s="3" t="str">
        <f>[1]SI!D31</f>
        <v># Grupos categorizados</v>
      </c>
      <c r="E46" s="3">
        <v>45</v>
      </c>
      <c r="F46" s="3">
        <v>46</v>
      </c>
      <c r="G46" s="4">
        <f t="shared" si="34"/>
        <v>1.0222222222222221</v>
      </c>
      <c r="H46" s="5" t="str">
        <f t="shared" si="0"/>
        <v>MUY ALTO</v>
      </c>
      <c r="I46" s="4">
        <f t="shared" si="35"/>
        <v>0.59145299145299146</v>
      </c>
      <c r="J46" s="5" t="str">
        <f t="shared" si="1"/>
        <v>MEDIO</v>
      </c>
      <c r="K46" s="4">
        <f t="shared" si="26"/>
        <v>0.60459639126305786</v>
      </c>
      <c r="L46" s="5" t="str">
        <f t="shared" si="3"/>
        <v>ALTO</v>
      </c>
      <c r="M46" s="6">
        <f t="shared" si="36"/>
        <v>173</v>
      </c>
      <c r="N46" s="6">
        <f>[1]SI!F31/1000000</f>
        <v>292.5</v>
      </c>
      <c r="O46" s="6">
        <f t="shared" si="37"/>
        <v>119.5</v>
      </c>
      <c r="P46" s="6">
        <v>80</v>
      </c>
      <c r="Q46" s="6">
        <v>93</v>
      </c>
    </row>
    <row r="47" spans="1:17" ht="27" hidden="1" customHeight="1" x14ac:dyDescent="0.3">
      <c r="A47" s="35"/>
      <c r="B47" s="31" t="str">
        <f>[1]SI!A31</f>
        <v>SI-PY.3.5 Fortalecimiento de los Grupos e Investigadores</v>
      </c>
      <c r="C47" s="31"/>
      <c r="D47" s="3" t="str">
        <f>[1]SI!D32</f>
        <v># Docentes categorizados</v>
      </c>
      <c r="E47" s="3">
        <v>75</v>
      </c>
      <c r="F47" s="3">
        <v>76</v>
      </c>
      <c r="G47" s="4">
        <f t="shared" si="34"/>
        <v>1.0133333333333334</v>
      </c>
      <c r="H47" s="5" t="str">
        <f t="shared" si="0"/>
        <v>MUY ALTO</v>
      </c>
      <c r="I47" s="4">
        <f t="shared" si="35"/>
        <v>0</v>
      </c>
      <c r="J47" s="5" t="str">
        <f t="shared" si="1"/>
        <v>MUY BAJO</v>
      </c>
      <c r="K47" s="4">
        <f t="shared" si="26"/>
        <v>0</v>
      </c>
      <c r="L47" s="5" t="str">
        <f t="shared" si="3"/>
        <v>MUY BAJO</v>
      </c>
      <c r="M47" s="6"/>
      <c r="N47" s="6">
        <f>[1]SI!F32/1000000</f>
        <v>60</v>
      </c>
      <c r="O47" s="6">
        <f t="shared" si="37"/>
        <v>60</v>
      </c>
      <c r="P47" s="6"/>
      <c r="Q47" s="6"/>
    </row>
    <row r="48" spans="1:17" ht="27" hidden="1" customHeight="1" x14ac:dyDescent="0.3">
      <c r="A48" s="35"/>
      <c r="B48" s="31" t="str">
        <f>[1]SI!A33</f>
        <v>SI-PY.3.6 Vigilancia Tecnológica</v>
      </c>
      <c r="C48" s="31"/>
      <c r="D48" s="3" t="str">
        <f>[1]SI!D33</f>
        <v>No. de procesos vigilados</v>
      </c>
      <c r="E48" s="3">
        <v>8</v>
      </c>
      <c r="F48" s="3">
        <v>8</v>
      </c>
      <c r="G48" s="4">
        <f t="shared" si="34"/>
        <v>1</v>
      </c>
      <c r="H48" s="5" t="str">
        <f t="shared" si="0"/>
        <v>MUY ALTO</v>
      </c>
      <c r="I48" s="4">
        <f t="shared" si="35"/>
        <v>1.3611111111111112</v>
      </c>
      <c r="J48" s="5" t="str">
        <f t="shared" si="1"/>
        <v>MUY ALTO</v>
      </c>
      <c r="K48" s="4">
        <f t="shared" si="26"/>
        <v>1.3611111111111112</v>
      </c>
      <c r="L48" s="5" t="str">
        <f t="shared" si="3"/>
        <v>MUY ALTO</v>
      </c>
      <c r="M48" s="6">
        <f t="shared" si="36"/>
        <v>49</v>
      </c>
      <c r="N48" s="6">
        <f>[1]SI!F33/1000000</f>
        <v>36</v>
      </c>
      <c r="O48" s="6">
        <f t="shared" si="37"/>
        <v>-13</v>
      </c>
      <c r="P48" s="6">
        <v>1</v>
      </c>
      <c r="Q48" s="6">
        <v>48</v>
      </c>
    </row>
    <row r="49" spans="1:17" ht="27" hidden="1" customHeight="1" x14ac:dyDescent="0.3">
      <c r="A49" s="35"/>
      <c r="B49" s="31" t="str">
        <f>[1]SI!A34</f>
        <v>SI-PY.3.7 Artículos en Revistas Indexadas</v>
      </c>
      <c r="C49" s="31"/>
      <c r="D49" s="3" t="str">
        <f>[1]SI!D34</f>
        <v># Artículos</v>
      </c>
      <c r="E49" s="3">
        <v>66</v>
      </c>
      <c r="F49" s="3">
        <v>46</v>
      </c>
      <c r="G49" s="4">
        <f t="shared" si="34"/>
        <v>0.69696969696969702</v>
      </c>
      <c r="H49" s="5" t="str">
        <f t="shared" si="0"/>
        <v>ALTO</v>
      </c>
      <c r="I49" s="4">
        <f t="shared" si="35"/>
        <v>0.18099547511312217</v>
      </c>
      <c r="J49" s="5" t="str">
        <f t="shared" si="1"/>
        <v>MUY BAJO</v>
      </c>
      <c r="K49" s="4">
        <f t="shared" si="26"/>
        <v>0.1261483614424791</v>
      </c>
      <c r="L49" s="5" t="str">
        <f t="shared" si="3"/>
        <v>MUY BAJO</v>
      </c>
      <c r="M49" s="6">
        <f t="shared" si="36"/>
        <v>20</v>
      </c>
      <c r="N49" s="6">
        <f>[1]SI!F34/1000000</f>
        <v>110.5</v>
      </c>
      <c r="O49" s="6">
        <f t="shared" si="37"/>
        <v>90.5</v>
      </c>
      <c r="P49" s="6">
        <v>0</v>
      </c>
      <c r="Q49" s="6">
        <v>20</v>
      </c>
    </row>
    <row r="50" spans="1:17" ht="58.2" hidden="1" customHeight="1" x14ac:dyDescent="0.3">
      <c r="A50" s="35"/>
      <c r="B50" s="31" t="str">
        <f>[1]SI!A35</f>
        <v>SI-PY.3.8 Consolidación e Implementación del Plan Estratégico de Ciencia, Tecnología e Innovación -PECTI</v>
      </c>
      <c r="C50" s="31"/>
      <c r="D50" s="3" t="str">
        <f>[1]SI!D35</f>
        <v>Documento Aprobado por Consejo Superior</v>
      </c>
      <c r="E50" s="3">
        <v>0.6</v>
      </c>
      <c r="F50" s="3">
        <v>0.5</v>
      </c>
      <c r="G50" s="4">
        <f t="shared" si="34"/>
        <v>0.83333333333333337</v>
      </c>
      <c r="H50" s="5" t="str">
        <f t="shared" si="0"/>
        <v>MUY ALTO</v>
      </c>
      <c r="I50" s="4">
        <f t="shared" si="35"/>
        <v>0.56451612903225812</v>
      </c>
      <c r="J50" s="5" t="str">
        <f t="shared" si="1"/>
        <v>MEDIO</v>
      </c>
      <c r="K50" s="4">
        <f t="shared" si="26"/>
        <v>0.4704301075268818</v>
      </c>
      <c r="L50" s="5" t="str">
        <f t="shared" si="3"/>
        <v>MEDIO</v>
      </c>
      <c r="M50" s="6">
        <f t="shared" si="36"/>
        <v>35</v>
      </c>
      <c r="N50" s="6">
        <f>[1]SI!F35/1000000</f>
        <v>62</v>
      </c>
      <c r="O50" s="6">
        <f t="shared" si="37"/>
        <v>27</v>
      </c>
      <c r="P50" s="6">
        <v>0</v>
      </c>
      <c r="Q50" s="6">
        <v>35</v>
      </c>
    </row>
    <row r="51" spans="1:17" ht="66.599999999999994" hidden="1" customHeight="1" x14ac:dyDescent="0.3">
      <c r="A51" s="35"/>
      <c r="B51" s="31" t="str">
        <f>[1]SI!A35</f>
        <v>SI-PY.3.8 Consolidación e Implementación del Plan Estratégico de Ciencia, Tecnología e Innovación -PECTI</v>
      </c>
      <c r="C51" s="31"/>
      <c r="D51" s="3" t="str">
        <f>[1]SI!D36</f>
        <v># de Estrategias implementadas</v>
      </c>
      <c r="E51" s="3">
        <v>0</v>
      </c>
      <c r="F51" s="3">
        <v>0</v>
      </c>
      <c r="G51" s="4">
        <v>0</v>
      </c>
      <c r="H51" s="5" t="str">
        <f t="shared" si="0"/>
        <v>MUY BAJO</v>
      </c>
      <c r="I51" s="4"/>
      <c r="J51" s="5" t="str">
        <f t="shared" si="1"/>
        <v>MUY BAJO</v>
      </c>
      <c r="K51" s="4">
        <f t="shared" si="26"/>
        <v>0</v>
      </c>
      <c r="L51" s="5" t="str">
        <f t="shared" si="3"/>
        <v>MUY BAJO</v>
      </c>
      <c r="M51" s="6"/>
      <c r="N51" s="6"/>
      <c r="O51" s="6"/>
      <c r="P51" s="6"/>
      <c r="Q51" s="6"/>
    </row>
    <row r="52" spans="1:17" ht="34.799999999999997" hidden="1" customHeight="1" x14ac:dyDescent="0.3">
      <c r="A52" s="35"/>
      <c r="B52" s="31" t="str">
        <f>[1]SI!A37</f>
        <v>SI-PY.3.9 Apoyo laboratorios de investigación</v>
      </c>
      <c r="C52" s="31"/>
      <c r="D52" s="3" t="str">
        <f>[1]SI!D37</f>
        <v># Laboratorios apoyados</v>
      </c>
      <c r="E52" s="3">
        <v>9</v>
      </c>
      <c r="F52" s="3">
        <v>9</v>
      </c>
      <c r="G52" s="4">
        <f t="shared" si="34"/>
        <v>1</v>
      </c>
      <c r="H52" s="5" t="str">
        <f t="shared" si="0"/>
        <v>MUY ALTO</v>
      </c>
      <c r="I52" s="4">
        <f t="shared" si="35"/>
        <v>0.46296296296296297</v>
      </c>
      <c r="J52" s="5" t="str">
        <f t="shared" si="1"/>
        <v>MEDIO</v>
      </c>
      <c r="K52" s="4">
        <f t="shared" si="26"/>
        <v>0.46296296296296297</v>
      </c>
      <c r="L52" s="5" t="str">
        <f t="shared" si="3"/>
        <v>MEDIO</v>
      </c>
      <c r="M52" s="6">
        <f t="shared" si="36"/>
        <v>150</v>
      </c>
      <c r="N52" s="6">
        <f>[1]SI!F37/1000000</f>
        <v>324</v>
      </c>
      <c r="O52" s="6">
        <f t="shared" si="37"/>
        <v>174</v>
      </c>
      <c r="P52" s="6">
        <v>98</v>
      </c>
      <c r="Q52" s="6">
        <v>52</v>
      </c>
    </row>
    <row r="53" spans="1:17" ht="34.200000000000003" hidden="1" customHeight="1" x14ac:dyDescent="0.3">
      <c r="A53" s="35"/>
      <c r="B53" s="31" t="str">
        <f>[1]SI!A38</f>
        <v>SI-PY.3.10 Apoyo al desarrollo de doctorados</v>
      </c>
      <c r="C53" s="31"/>
      <c r="D53" s="3" t="str">
        <f>[1]SI!D38</f>
        <v># Programas de Doctorado</v>
      </c>
      <c r="E53" s="3">
        <v>3</v>
      </c>
      <c r="F53" s="3">
        <v>3</v>
      </c>
      <c r="G53" s="4">
        <f t="shared" si="34"/>
        <v>1</v>
      </c>
      <c r="H53" s="5" t="str">
        <f t="shared" si="0"/>
        <v>MUY ALTO</v>
      </c>
      <c r="I53" s="4">
        <f t="shared" si="35"/>
        <v>0.53333333333333333</v>
      </c>
      <c r="J53" s="5" t="str">
        <f t="shared" si="1"/>
        <v>MEDIO</v>
      </c>
      <c r="K53" s="4">
        <f t="shared" si="26"/>
        <v>0.53333333333333333</v>
      </c>
      <c r="L53" s="5" t="str">
        <f t="shared" si="3"/>
        <v>MEDIO</v>
      </c>
      <c r="M53" s="6">
        <f t="shared" si="36"/>
        <v>320</v>
      </c>
      <c r="N53" s="6">
        <f>[1]SI!F38/1000000</f>
        <v>600</v>
      </c>
      <c r="O53" s="6">
        <f t="shared" si="37"/>
        <v>280</v>
      </c>
      <c r="P53" s="6">
        <v>99</v>
      </c>
      <c r="Q53" s="6">
        <v>221</v>
      </c>
    </row>
    <row r="54" spans="1:17" ht="27" customHeight="1" x14ac:dyDescent="0.3">
      <c r="A54" s="35"/>
      <c r="B54" s="32" t="s">
        <v>26</v>
      </c>
      <c r="C54" s="32"/>
      <c r="D54" s="8"/>
      <c r="E54" s="8"/>
      <c r="F54" s="8"/>
      <c r="G54" s="9">
        <f>AVERAGE(G41:G53)</f>
        <v>0.65301548125077535</v>
      </c>
      <c r="H54" s="5" t="str">
        <f t="shared" si="0"/>
        <v>ALTO</v>
      </c>
      <c r="I54" s="9">
        <f>AVERAGE(I41:I53)</f>
        <v>0.49769860062396432</v>
      </c>
      <c r="J54" s="5" t="str">
        <f t="shared" si="1"/>
        <v>MEDIO</v>
      </c>
      <c r="K54" s="9">
        <f>AVERAGE(K41:K53)</f>
        <v>0.39780635216083104</v>
      </c>
      <c r="L54" s="5" t="str">
        <f t="shared" si="3"/>
        <v>BAJO</v>
      </c>
      <c r="M54" s="10">
        <f>SUM(M41:M53)</f>
        <v>1040</v>
      </c>
      <c r="N54" s="10">
        <f>SUM(N41:N53)</f>
        <v>2589.5</v>
      </c>
      <c r="O54" s="10">
        <f>SUM(O41:O53)</f>
        <v>1549.5</v>
      </c>
      <c r="P54" s="10">
        <f>SUM(P41:P53)</f>
        <v>490</v>
      </c>
      <c r="Q54" s="10">
        <f>SUM(Q41:Q53)</f>
        <v>550</v>
      </c>
    </row>
    <row r="55" spans="1:17" ht="27" hidden="1" customHeight="1" x14ac:dyDescent="0.3">
      <c r="A55" s="35"/>
      <c r="B55" s="31" t="str">
        <f>[1]SI!A44</f>
        <v>SI-PY.4.1 Registro</v>
      </c>
      <c r="C55" s="31"/>
      <c r="D55" s="3" t="str">
        <f>[1]SI!D44</f>
        <v># Registros</v>
      </c>
      <c r="E55" s="3">
        <v>3</v>
      </c>
      <c r="F55" s="3">
        <v>2</v>
      </c>
      <c r="G55" s="4">
        <f t="shared" ref="G55:G56" si="38">+F55/E55</f>
        <v>0.66666666666666663</v>
      </c>
      <c r="H55" s="5" t="str">
        <f t="shared" si="0"/>
        <v>ALTO</v>
      </c>
      <c r="I55" s="4">
        <f t="shared" ref="I55:I56" si="39">+M55/N55</f>
        <v>0.5892857142857143</v>
      </c>
      <c r="J55" s="5" t="str">
        <f t="shared" si="1"/>
        <v>MEDIO</v>
      </c>
      <c r="K55" s="4">
        <f t="shared" si="26"/>
        <v>0.39285714285714285</v>
      </c>
      <c r="L55" s="5" t="str">
        <f t="shared" si="3"/>
        <v>BAJO</v>
      </c>
      <c r="M55" s="6">
        <f t="shared" ref="M55:M56" si="40">+P55+Q55</f>
        <v>33</v>
      </c>
      <c r="N55" s="6">
        <f>[1]SI!F44/1000000</f>
        <v>56</v>
      </c>
      <c r="O55" s="6">
        <f t="shared" ref="O55:O56" si="41">+N55-M55</f>
        <v>23</v>
      </c>
      <c r="P55" s="6">
        <v>6</v>
      </c>
      <c r="Q55" s="6">
        <v>27</v>
      </c>
    </row>
    <row r="56" spans="1:17" ht="27" hidden="1" customHeight="1" x14ac:dyDescent="0.3">
      <c r="A56" s="35"/>
      <c r="B56" s="31" t="str">
        <f>[1]SI!A45</f>
        <v>SI-PY.4.2 Validación</v>
      </c>
      <c r="C56" s="31"/>
      <c r="D56" s="3" t="str">
        <f>[1]SI!D45</f>
        <v># Validaciones</v>
      </c>
      <c r="E56" s="3">
        <v>1</v>
      </c>
      <c r="F56" s="3">
        <v>2</v>
      </c>
      <c r="G56" s="4">
        <f t="shared" si="38"/>
        <v>2</v>
      </c>
      <c r="H56" s="5" t="str">
        <f t="shared" si="0"/>
        <v>MUY ALTO</v>
      </c>
      <c r="I56" s="4">
        <f t="shared" si="39"/>
        <v>0.24</v>
      </c>
      <c r="J56" s="5" t="str">
        <f t="shared" si="1"/>
        <v>BAJO</v>
      </c>
      <c r="K56" s="4">
        <f t="shared" si="26"/>
        <v>0.48</v>
      </c>
      <c r="L56" s="5" t="str">
        <f t="shared" si="3"/>
        <v>MEDIO</v>
      </c>
      <c r="M56" s="6">
        <f t="shared" si="40"/>
        <v>12</v>
      </c>
      <c r="N56" s="6">
        <f>[1]SI!F45/1000000</f>
        <v>50</v>
      </c>
      <c r="O56" s="6">
        <f t="shared" si="41"/>
        <v>38</v>
      </c>
      <c r="P56" s="6">
        <v>0</v>
      </c>
      <c r="Q56" s="6">
        <v>12</v>
      </c>
    </row>
    <row r="57" spans="1:17" ht="27" customHeight="1" x14ac:dyDescent="0.3">
      <c r="A57" s="35"/>
      <c r="B57" s="32" t="s">
        <v>27</v>
      </c>
      <c r="C57" s="32"/>
      <c r="D57" s="8"/>
      <c r="E57" s="8"/>
      <c r="F57" s="8"/>
      <c r="G57" s="9">
        <f>AVERAGE(G56)</f>
        <v>2</v>
      </c>
      <c r="H57" s="5" t="str">
        <f t="shared" si="0"/>
        <v>MUY ALTO</v>
      </c>
      <c r="I57" s="9">
        <f>AVERAGE(I56)</f>
        <v>0.24</v>
      </c>
      <c r="J57" s="5" t="str">
        <f t="shared" si="1"/>
        <v>BAJO</v>
      </c>
      <c r="K57" s="9">
        <f>AVERAGE(K56)</f>
        <v>0.48</v>
      </c>
      <c r="L57" s="5" t="str">
        <f t="shared" si="3"/>
        <v>MEDIO</v>
      </c>
      <c r="M57" s="10">
        <f>SUM(M55:M56)</f>
        <v>45</v>
      </c>
      <c r="N57" s="10">
        <f t="shared" ref="N57:Q57" si="42">SUM(N55:N56)</f>
        <v>106</v>
      </c>
      <c r="O57" s="10">
        <f t="shared" si="42"/>
        <v>61</v>
      </c>
      <c r="P57" s="10">
        <f t="shared" si="42"/>
        <v>6</v>
      </c>
      <c r="Q57" s="10">
        <f t="shared" si="42"/>
        <v>39</v>
      </c>
    </row>
    <row r="58" spans="1:17" ht="27" hidden="1" customHeight="1" x14ac:dyDescent="0.3">
      <c r="A58" s="35"/>
      <c r="B58" s="31" t="str">
        <f>[1]SI!A51</f>
        <v>SI-PY.5.1 Desarrollo de proyectos</v>
      </c>
      <c r="C58" s="31"/>
      <c r="D58" s="3" t="str">
        <f>[1]SI!D51</f>
        <v xml:space="preserve"># Proyectos con cofinanciación </v>
      </c>
      <c r="E58" s="3">
        <v>15</v>
      </c>
      <c r="F58" s="3">
        <v>19</v>
      </c>
      <c r="G58" s="4">
        <f>+F58/E58</f>
        <v>1.2666666666666666</v>
      </c>
      <c r="H58" s="5" t="str">
        <f t="shared" si="0"/>
        <v>MUY ALTO</v>
      </c>
      <c r="I58" s="4">
        <f>+M58/N58</f>
        <v>1.2677272727272728</v>
      </c>
      <c r="J58" s="5" t="str">
        <f t="shared" si="1"/>
        <v>MUY ALTO</v>
      </c>
      <c r="K58" s="4">
        <f t="shared" si="26"/>
        <v>1.6057878787878788</v>
      </c>
      <c r="L58" s="5" t="str">
        <f t="shared" si="3"/>
        <v>MUY ALTO</v>
      </c>
      <c r="M58" s="6">
        <f t="shared" ref="M58" si="43">+P58+Q58</f>
        <v>2789</v>
      </c>
      <c r="N58" s="6">
        <f>[1]SI!F51/1000000</f>
        <v>2200</v>
      </c>
      <c r="O58" s="6">
        <f t="shared" ref="O58" si="44">+N58-M58</f>
        <v>-589</v>
      </c>
      <c r="P58" s="6">
        <v>742</v>
      </c>
      <c r="Q58" s="6">
        <v>2047</v>
      </c>
    </row>
    <row r="59" spans="1:17" ht="27" customHeight="1" x14ac:dyDescent="0.3">
      <c r="A59" s="35"/>
      <c r="B59" s="32" t="s">
        <v>28</v>
      </c>
      <c r="C59" s="32"/>
      <c r="D59" s="8"/>
      <c r="E59" s="8"/>
      <c r="F59" s="8"/>
      <c r="G59" s="9">
        <f>AVERAGE(G58)</f>
        <v>1.2666666666666666</v>
      </c>
      <c r="H59" s="5" t="str">
        <f t="shared" si="0"/>
        <v>MUY ALTO</v>
      </c>
      <c r="I59" s="9">
        <f>AVERAGE(I58)</f>
        <v>1.2677272727272728</v>
      </c>
      <c r="J59" s="5" t="str">
        <f t="shared" si="1"/>
        <v>MUY ALTO</v>
      </c>
      <c r="K59" s="9">
        <f>AVERAGE(K58)</f>
        <v>1.6057878787878788</v>
      </c>
      <c r="L59" s="5" t="str">
        <f t="shared" si="3"/>
        <v>MUY ALTO</v>
      </c>
      <c r="M59" s="10">
        <f>SUM(M58)</f>
        <v>2789</v>
      </c>
      <c r="N59" s="10">
        <f t="shared" ref="N59:Q59" si="45">SUM(N58)</f>
        <v>2200</v>
      </c>
      <c r="O59" s="10">
        <f t="shared" si="45"/>
        <v>-589</v>
      </c>
      <c r="P59" s="10">
        <f t="shared" si="45"/>
        <v>742</v>
      </c>
      <c r="Q59" s="10">
        <f t="shared" si="45"/>
        <v>2047</v>
      </c>
    </row>
    <row r="60" spans="1:17" ht="27" hidden="1" customHeight="1" x14ac:dyDescent="0.3">
      <c r="A60" s="35"/>
      <c r="B60" s="31" t="str">
        <f>[1]SI!A57</f>
        <v xml:space="preserve">SI-PY.6.1 Procesos editoriales </v>
      </c>
      <c r="C60" s="31"/>
      <c r="D60" s="3" t="str">
        <f>[1]SI!D57</f>
        <v># Revistas</v>
      </c>
      <c r="E60" s="3">
        <v>11</v>
      </c>
      <c r="F60" s="3">
        <v>10</v>
      </c>
      <c r="G60" s="4">
        <f t="shared" ref="G60:G62" si="46">+F60/E60</f>
        <v>0.90909090909090906</v>
      </c>
      <c r="H60" s="5" t="str">
        <f t="shared" si="0"/>
        <v>MUY ALTO</v>
      </c>
      <c r="I60" s="4">
        <f t="shared" ref="I60:I62" si="47">+M60/N60</f>
        <v>0.5505050505050505</v>
      </c>
      <c r="J60" s="5" t="str">
        <f t="shared" si="1"/>
        <v>MEDIO</v>
      </c>
      <c r="K60" s="4">
        <f t="shared" si="26"/>
        <v>0.50045913682277321</v>
      </c>
      <c r="L60" s="5" t="str">
        <f t="shared" si="3"/>
        <v>MEDIO</v>
      </c>
      <c r="M60" s="6">
        <f t="shared" ref="M60:M62" si="48">+P60+Q60</f>
        <v>109</v>
      </c>
      <c r="N60" s="6">
        <f>[1]SI!F57/1000000</f>
        <v>198</v>
      </c>
      <c r="O60" s="6">
        <f t="shared" ref="O60:O62" si="49">+N60-M60</f>
        <v>89</v>
      </c>
      <c r="P60" s="6">
        <v>3</v>
      </c>
      <c r="Q60" s="6">
        <v>106</v>
      </c>
    </row>
    <row r="61" spans="1:17" ht="27" hidden="1" customHeight="1" x14ac:dyDescent="0.3">
      <c r="A61" s="35"/>
      <c r="B61" s="31" t="str">
        <f>[1]SI!A58</f>
        <v>SI-PY.6.2 Revistas Científicas</v>
      </c>
      <c r="C61" s="31"/>
      <c r="D61" s="3" t="str">
        <f>[1]SI!D58</f>
        <v># Revistas indexadas</v>
      </c>
      <c r="E61" s="3">
        <v>0</v>
      </c>
      <c r="F61" s="3">
        <v>4</v>
      </c>
      <c r="G61" s="4">
        <v>0</v>
      </c>
      <c r="H61" s="5" t="str">
        <f t="shared" si="0"/>
        <v>MUY BAJO</v>
      </c>
      <c r="I61" s="4">
        <f t="shared" si="47"/>
        <v>1.1509664413434051</v>
      </c>
      <c r="J61" s="5" t="str">
        <f t="shared" si="1"/>
        <v>MUY ALTO</v>
      </c>
      <c r="K61" s="4">
        <f t="shared" si="26"/>
        <v>0</v>
      </c>
      <c r="L61" s="5" t="str">
        <f t="shared" si="3"/>
        <v>MUY BAJO</v>
      </c>
      <c r="M61" s="6">
        <f t="shared" si="48"/>
        <v>128</v>
      </c>
      <c r="N61" s="6">
        <f>[1]SI!F58/1000000</f>
        <v>111.210888</v>
      </c>
      <c r="O61" s="6">
        <f t="shared" si="49"/>
        <v>-16.789112000000003</v>
      </c>
      <c r="P61" s="6">
        <v>18</v>
      </c>
      <c r="Q61" s="6">
        <v>110</v>
      </c>
    </row>
    <row r="62" spans="1:17" ht="27" hidden="1" customHeight="1" x14ac:dyDescent="0.3">
      <c r="A62" s="35"/>
      <c r="B62" s="31" t="str">
        <f>[1]SI!A59</f>
        <v>SI-PY.6.3 Publicación de libros desde la Editorial de la Universidad</v>
      </c>
      <c r="C62" s="31"/>
      <c r="D62" s="3" t="str">
        <f>[1]SI!D59</f>
        <v># Libros</v>
      </c>
      <c r="E62" s="3">
        <v>12</v>
      </c>
      <c r="F62" s="3">
        <v>12</v>
      </c>
      <c r="G62" s="4">
        <f t="shared" si="46"/>
        <v>1</v>
      </c>
      <c r="H62" s="5" t="str">
        <f t="shared" si="0"/>
        <v>MUY ALTO</v>
      </c>
      <c r="I62" s="4">
        <f t="shared" si="47"/>
        <v>0.64894900680382472</v>
      </c>
      <c r="J62" s="5" t="str">
        <f t="shared" si="1"/>
        <v>ALTO</v>
      </c>
      <c r="K62" s="4">
        <f t="shared" si="26"/>
        <v>0.64894900680382472</v>
      </c>
      <c r="L62" s="5" t="str">
        <f t="shared" si="3"/>
        <v>ALTO</v>
      </c>
      <c r="M62" s="6">
        <f t="shared" si="48"/>
        <v>128</v>
      </c>
      <c r="N62" s="6">
        <f>[1]SI!F59/1000000</f>
        <v>197.24199999999999</v>
      </c>
      <c r="O62" s="6">
        <f t="shared" si="49"/>
        <v>69.24199999999999</v>
      </c>
      <c r="P62" s="6">
        <v>32</v>
      </c>
      <c r="Q62" s="6">
        <v>96</v>
      </c>
    </row>
    <row r="63" spans="1:17" ht="27" customHeight="1" x14ac:dyDescent="0.3">
      <c r="A63" s="36"/>
      <c r="B63" s="32" t="s">
        <v>29</v>
      </c>
      <c r="C63" s="32"/>
      <c r="D63" s="8"/>
      <c r="E63" s="8"/>
      <c r="F63" s="8"/>
      <c r="G63" s="9">
        <f>AVERAGE(G60:G62)</f>
        <v>0.63636363636363635</v>
      </c>
      <c r="H63" s="5" t="str">
        <f t="shared" si="0"/>
        <v>ALTO</v>
      </c>
      <c r="I63" s="9">
        <f>AVERAGE(I60:I62)</f>
        <v>0.78347349955076007</v>
      </c>
      <c r="J63" s="5" t="str">
        <f t="shared" si="1"/>
        <v>ALTO</v>
      </c>
      <c r="K63" s="9">
        <f t="shared" si="26"/>
        <v>0.49857404516866549</v>
      </c>
      <c r="L63" s="5" t="str">
        <f t="shared" si="3"/>
        <v>MEDIO</v>
      </c>
      <c r="M63" s="10">
        <f>SUM(M60:M62)</f>
        <v>365</v>
      </c>
      <c r="N63" s="10">
        <f t="shared" ref="N63:Q63" si="50">SUM(N60:N62)</f>
        <v>506.45288800000003</v>
      </c>
      <c r="O63" s="10">
        <f t="shared" si="50"/>
        <v>141.45288799999997</v>
      </c>
      <c r="P63" s="10">
        <f t="shared" si="50"/>
        <v>53</v>
      </c>
      <c r="Q63" s="10">
        <f t="shared" si="50"/>
        <v>312</v>
      </c>
    </row>
    <row r="64" spans="1:17" ht="31.95" customHeight="1" x14ac:dyDescent="0.3">
      <c r="A64" s="13"/>
      <c r="B64" s="33" t="s">
        <v>30</v>
      </c>
      <c r="C64" s="33"/>
      <c r="D64" s="14"/>
      <c r="E64" s="14"/>
      <c r="F64" s="14"/>
      <c r="G64" s="15">
        <f>AVERAGE(G63,G59,G57,G54,G40,G32)</f>
        <v>1.0841730763789588</v>
      </c>
      <c r="H64" s="5" t="str">
        <f t="shared" si="0"/>
        <v>MUY ALTO</v>
      </c>
      <c r="I64" s="9">
        <f>AVERAGE(I61:I63)</f>
        <v>0.86112964923266333</v>
      </c>
      <c r="J64" s="5" t="str">
        <f t="shared" si="1"/>
        <v>MUY ALTO</v>
      </c>
      <c r="K64" s="9">
        <f>AVERAGE(K61:K63)</f>
        <v>0.38250768399083007</v>
      </c>
      <c r="L64" s="5" t="str">
        <f t="shared" si="3"/>
        <v>BAJO</v>
      </c>
      <c r="M64" s="16">
        <f>+M63+M59+M57+M54+M40+M32</f>
        <v>5033</v>
      </c>
      <c r="N64" s="16">
        <f t="shared" ref="N64:Q64" si="51">+N63+N59+N57+N54+N40+N32</f>
        <v>8682.9476290000002</v>
      </c>
      <c r="O64" s="16">
        <f t="shared" si="51"/>
        <v>3649.9476290000002</v>
      </c>
      <c r="P64" s="16">
        <f t="shared" si="51"/>
        <v>1495</v>
      </c>
      <c r="Q64" s="16">
        <f t="shared" si="51"/>
        <v>3538</v>
      </c>
    </row>
    <row r="65" spans="1:17" s="7" customFormat="1" ht="31.95" hidden="1" customHeight="1" x14ac:dyDescent="0.3">
      <c r="A65" s="37" t="s">
        <v>31</v>
      </c>
      <c r="B65" s="31" t="str">
        <f>[1]SP!A6</f>
        <v>SP-PY.1.1 Fortalecimiento de la gestión de la Internacionalización</v>
      </c>
      <c r="C65" s="31"/>
      <c r="D65" s="3" t="str">
        <f>[1]SP!D6</f>
        <v>Proyectos</v>
      </c>
      <c r="E65" s="3">
        <v>6</v>
      </c>
      <c r="F65" s="3">
        <v>9</v>
      </c>
      <c r="G65" s="4">
        <f t="shared" ref="G65:G68" si="52">+F65/E65</f>
        <v>1.5</v>
      </c>
      <c r="H65" s="5" t="str">
        <f t="shared" si="0"/>
        <v>MUY ALTO</v>
      </c>
      <c r="I65" s="15">
        <f>AVERAGE(I64,I60,I58,I55,I41,I33)</f>
        <v>0.57963933843129634</v>
      </c>
      <c r="J65" s="5" t="str">
        <f t="shared" si="1"/>
        <v>MEDIO</v>
      </c>
      <c r="K65" s="15">
        <f>AVERAGE(K64,K60,K58,K55,K41,K33)</f>
        <v>0.50946938016908494</v>
      </c>
      <c r="L65" s="5" t="str">
        <f t="shared" si="3"/>
        <v>MEDIO</v>
      </c>
      <c r="M65" s="6">
        <f t="shared" ref="M65:M68" si="53">+P65+Q65</f>
        <v>21</v>
      </c>
      <c r="N65" s="6">
        <f>[1]SP!F6/1000000</f>
        <v>36</v>
      </c>
      <c r="O65" s="6">
        <f t="shared" ref="O65:O68" si="54">+N65-M65</f>
        <v>15</v>
      </c>
      <c r="P65" s="6">
        <v>2</v>
      </c>
      <c r="Q65" s="6">
        <v>19</v>
      </c>
    </row>
    <row r="66" spans="1:17" s="7" customFormat="1" ht="31.95" hidden="1" customHeight="1" x14ac:dyDescent="0.3">
      <c r="A66" s="38"/>
      <c r="B66" s="31" t="str">
        <f>[1]SP!A7</f>
        <v>SP-PY.1.2 Fomento a la internacionalización en casa</v>
      </c>
      <c r="C66" s="31"/>
      <c r="D66" s="3" t="str">
        <f>[1]SP!D7</f>
        <v>Eventos</v>
      </c>
      <c r="E66" s="3">
        <v>9</v>
      </c>
      <c r="F66" s="3">
        <v>23</v>
      </c>
      <c r="G66" s="4">
        <f t="shared" si="52"/>
        <v>2.5555555555555554</v>
      </c>
      <c r="H66" s="5" t="str">
        <f t="shared" si="0"/>
        <v>MUY ALTO</v>
      </c>
      <c r="I66" s="4">
        <f t="shared" ref="I66:I68" si="55">+M66/N66</f>
        <v>0.9</v>
      </c>
      <c r="J66" s="5" t="str">
        <f t="shared" si="1"/>
        <v>MUY ALTO</v>
      </c>
      <c r="K66" s="4">
        <f t="shared" ref="K66:K95" si="56">+G66*I66</f>
        <v>2.2999999999999998</v>
      </c>
      <c r="L66" s="5" t="str">
        <f t="shared" si="3"/>
        <v>MUY ALTO</v>
      </c>
      <c r="M66" s="6">
        <f t="shared" si="53"/>
        <v>63</v>
      </c>
      <c r="N66" s="6">
        <f>[1]SP!F7/1000000</f>
        <v>70</v>
      </c>
      <c r="O66" s="6">
        <f t="shared" si="54"/>
        <v>7</v>
      </c>
      <c r="P66" s="6">
        <v>4</v>
      </c>
      <c r="Q66" s="6">
        <v>59</v>
      </c>
    </row>
    <row r="67" spans="1:17" s="7" customFormat="1" ht="31.95" hidden="1" customHeight="1" x14ac:dyDescent="0.3">
      <c r="A67" s="38"/>
      <c r="B67" s="31" t="str">
        <f>[1]SP!A8</f>
        <v>SP-PY.1.3 Fortalecimiento de la articulación interinstitucional</v>
      </c>
      <c r="C67" s="31"/>
      <c r="D67" s="3" t="str">
        <f>[1]SP!D8</f>
        <v>Proyectos</v>
      </c>
      <c r="E67" s="3">
        <v>6</v>
      </c>
      <c r="F67" s="3">
        <v>11</v>
      </c>
      <c r="G67" s="4">
        <f t="shared" si="52"/>
        <v>1.8333333333333333</v>
      </c>
      <c r="H67" s="5" t="str">
        <f t="shared" si="0"/>
        <v>MUY ALTO</v>
      </c>
      <c r="I67" s="4">
        <f t="shared" si="55"/>
        <v>7.4999999999999997E-2</v>
      </c>
      <c r="J67" s="5" t="str">
        <f t="shared" si="1"/>
        <v>MUY BAJO</v>
      </c>
      <c r="K67" s="4">
        <f t="shared" si="56"/>
        <v>0.13749999999999998</v>
      </c>
      <c r="L67" s="5" t="str">
        <f t="shared" si="3"/>
        <v>MUY BAJO</v>
      </c>
      <c r="M67" s="6">
        <f t="shared" si="53"/>
        <v>3</v>
      </c>
      <c r="N67" s="6">
        <f>[1]SP!F8/1000000</f>
        <v>40</v>
      </c>
      <c r="O67" s="6">
        <f t="shared" si="54"/>
        <v>37</v>
      </c>
      <c r="P67" s="6">
        <v>3</v>
      </c>
      <c r="Q67" s="6">
        <v>0</v>
      </c>
    </row>
    <row r="68" spans="1:17" s="7" customFormat="1" ht="31.95" hidden="1" customHeight="1" x14ac:dyDescent="0.3">
      <c r="A68" s="38"/>
      <c r="B68" s="31" t="str">
        <f>[1]SP!A9</f>
        <v>SP-PY.1.4 Fortalecimiento de la movilidad académica e investigativa</v>
      </c>
      <c r="C68" s="31"/>
      <c r="D68" s="3" t="str">
        <f>[1]SP!D9</f>
        <v>Movilidades apoyadas</v>
      </c>
      <c r="E68" s="3">
        <v>140</v>
      </c>
      <c r="F68" s="3">
        <v>1722</v>
      </c>
      <c r="G68" s="4">
        <f t="shared" si="52"/>
        <v>12.3</v>
      </c>
      <c r="H68" s="5" t="str">
        <f t="shared" si="0"/>
        <v>MUY ALTO</v>
      </c>
      <c r="I68" s="4">
        <f t="shared" si="55"/>
        <v>0.12446117418493108</v>
      </c>
      <c r="J68" s="5" t="str">
        <f t="shared" si="1"/>
        <v>MUY BAJO</v>
      </c>
      <c r="K68" s="4">
        <f t="shared" si="56"/>
        <v>1.5308724424746523</v>
      </c>
      <c r="L68" s="5" t="str">
        <f t="shared" si="3"/>
        <v>MUY ALTO</v>
      </c>
      <c r="M68" s="6">
        <f t="shared" si="53"/>
        <v>41</v>
      </c>
      <c r="N68" s="6">
        <f>[1]SP!F9/1000000</f>
        <v>329.42</v>
      </c>
      <c r="O68" s="6">
        <f t="shared" si="54"/>
        <v>288.42</v>
      </c>
      <c r="P68" s="6">
        <v>-5</v>
      </c>
      <c r="Q68" s="6">
        <v>46</v>
      </c>
    </row>
    <row r="69" spans="1:17" ht="28.2" customHeight="1" x14ac:dyDescent="0.3">
      <c r="A69" s="38"/>
      <c r="B69" s="32" t="s">
        <v>32</v>
      </c>
      <c r="C69" s="32"/>
      <c r="D69" s="8"/>
      <c r="E69" s="8"/>
      <c r="F69" s="8"/>
      <c r="G69" s="9">
        <f>AVERAGE(G65:G68)</f>
        <v>4.5472222222222225</v>
      </c>
      <c r="H69" s="5" t="str">
        <f t="shared" si="0"/>
        <v>MUY ALTO</v>
      </c>
      <c r="I69" s="9">
        <f>AVERAGE(I65:I68)</f>
        <v>0.41977512815405688</v>
      </c>
      <c r="J69" s="5" t="str">
        <f t="shared" si="1"/>
        <v>MEDIO</v>
      </c>
      <c r="K69" s="9">
        <f t="shared" si="56"/>
        <v>1.9088107910783088</v>
      </c>
      <c r="L69" s="5" t="str">
        <f t="shared" si="3"/>
        <v>MUY ALTO</v>
      </c>
      <c r="M69" s="10">
        <f>SUM(M65:M68)</f>
        <v>128</v>
      </c>
      <c r="N69" s="10">
        <f t="shared" ref="N69:Q69" si="57">SUM(N65:N68)</f>
        <v>475.42</v>
      </c>
      <c r="O69" s="10">
        <f t="shared" si="57"/>
        <v>347.42</v>
      </c>
      <c r="P69" s="10">
        <f t="shared" si="57"/>
        <v>4</v>
      </c>
      <c r="Q69" s="10">
        <f t="shared" si="57"/>
        <v>124</v>
      </c>
    </row>
    <row r="70" spans="1:17" ht="57.6" hidden="1" x14ac:dyDescent="0.3">
      <c r="A70" s="38"/>
      <c r="B70" s="31" t="str">
        <f>[1]SP!$A$15</f>
        <v>SP-PY.2.1 Operación y desarrollo del Centro de Emprendimiento e Innovación</v>
      </c>
      <c r="C70" s="31"/>
      <c r="D70" s="3" t="str">
        <f>[1]SP!D15</f>
        <v>Número de iniciativas emprendedoras registradas</v>
      </c>
      <c r="E70" s="3">
        <v>130</v>
      </c>
      <c r="F70" s="3">
        <v>243</v>
      </c>
      <c r="G70" s="4">
        <f t="shared" ref="G70:G90" si="58">+F70/E70</f>
        <v>1.8692307692307693</v>
      </c>
      <c r="H70" s="5" t="str">
        <f t="shared" si="0"/>
        <v>MUY ALTO</v>
      </c>
      <c r="I70" s="4">
        <f t="shared" ref="I70:I87" si="59">+M70/N70</f>
        <v>0.46456692913385828</v>
      </c>
      <c r="J70" s="5" t="str">
        <f t="shared" si="1"/>
        <v>MEDIO</v>
      </c>
      <c r="K70" s="4">
        <f t="shared" si="56"/>
        <v>0.86838279830405818</v>
      </c>
      <c r="L70" s="5" t="str">
        <f t="shared" si="3"/>
        <v>MUY ALTO</v>
      </c>
      <c r="M70" s="6">
        <f t="shared" ref="M70" si="60">+P70+Q70</f>
        <v>177</v>
      </c>
      <c r="N70" s="6">
        <f>[1]SP!F15/1000000</f>
        <v>381</v>
      </c>
      <c r="O70" s="6">
        <f t="shared" ref="O70" si="61">+N70-M70</f>
        <v>204</v>
      </c>
      <c r="P70" s="6">
        <v>30</v>
      </c>
      <c r="Q70" s="6">
        <v>147</v>
      </c>
    </row>
    <row r="71" spans="1:17" ht="43.2" hidden="1" x14ac:dyDescent="0.3">
      <c r="A71" s="38"/>
      <c r="B71" s="31" t="str">
        <f>[1]SP!$A$15</f>
        <v>SP-PY.2.1 Operación y desarrollo del Centro de Emprendimiento e Innovación</v>
      </c>
      <c r="C71" s="31"/>
      <c r="D71" s="3" t="str">
        <f>[1]SP!D16</f>
        <v>Número de eventos por año</v>
      </c>
      <c r="E71" s="3">
        <v>15</v>
      </c>
      <c r="F71" s="3">
        <v>18</v>
      </c>
      <c r="G71" s="4">
        <f t="shared" si="58"/>
        <v>1.2</v>
      </c>
      <c r="H71" s="5" t="str">
        <f t="shared" si="0"/>
        <v>MUY ALTO</v>
      </c>
      <c r="I71" s="4"/>
      <c r="J71" s="5"/>
      <c r="K71" s="4"/>
      <c r="L71" s="5"/>
      <c r="M71" s="6"/>
      <c r="N71" s="6"/>
      <c r="O71" s="6"/>
      <c r="P71" s="6"/>
      <c r="Q71" s="6"/>
    </row>
    <row r="72" spans="1:17" ht="43.2" hidden="1" x14ac:dyDescent="0.3">
      <c r="A72" s="38"/>
      <c r="B72" s="31" t="str">
        <f>[1]SP!$A$15</f>
        <v>SP-PY.2.1 Operación y desarrollo del Centro de Emprendimiento e Innovación</v>
      </c>
      <c r="C72" s="31"/>
      <c r="D72" s="3" t="str">
        <f>[1]SP!D17</f>
        <v>No. de acompañamientos</v>
      </c>
      <c r="E72" s="3">
        <v>0</v>
      </c>
      <c r="F72" s="3">
        <v>396</v>
      </c>
      <c r="G72" s="4">
        <v>0</v>
      </c>
      <c r="H72" s="5" t="str">
        <f t="shared" si="0"/>
        <v>MUY BAJO</v>
      </c>
      <c r="I72" s="4"/>
      <c r="J72" s="5"/>
      <c r="K72" s="4"/>
      <c r="L72" s="5"/>
      <c r="M72" s="6"/>
      <c r="N72" s="6"/>
      <c r="O72" s="6"/>
      <c r="P72" s="6"/>
      <c r="Q72" s="6"/>
    </row>
    <row r="73" spans="1:17" ht="42" hidden="1" customHeight="1" x14ac:dyDescent="0.3">
      <c r="A73" s="38"/>
      <c r="B73" s="31" t="str">
        <f>[1]SP!$A$15</f>
        <v>SP-PY.2.1 Operación y desarrollo del Centro de Emprendimiento e Innovación</v>
      </c>
      <c r="C73" s="31"/>
      <c r="D73" s="3" t="str">
        <f>[1]SP!D18</f>
        <v>Numero de patentes valoradas</v>
      </c>
      <c r="E73" s="3">
        <v>1</v>
      </c>
      <c r="F73" s="3">
        <v>0</v>
      </c>
      <c r="G73" s="4">
        <f t="shared" si="58"/>
        <v>0</v>
      </c>
      <c r="H73" s="5" t="str">
        <f t="shared" si="0"/>
        <v>MUY BAJO</v>
      </c>
      <c r="I73" s="4">
        <f t="shared" si="59"/>
        <v>1.1599999999999999</v>
      </c>
      <c r="J73" s="5" t="str">
        <f t="shared" si="1"/>
        <v>MUY ALTO</v>
      </c>
      <c r="K73" s="4">
        <f t="shared" si="56"/>
        <v>0</v>
      </c>
      <c r="L73" s="5" t="str">
        <f t="shared" si="3"/>
        <v>MUY BAJO</v>
      </c>
      <c r="M73" s="6">
        <f t="shared" ref="M73:M74" si="62">+P73+Q73</f>
        <v>29</v>
      </c>
      <c r="N73" s="6">
        <f>[1]SP!F18/1000000</f>
        <v>25</v>
      </c>
      <c r="O73" s="6">
        <f t="shared" ref="O73:O74" si="63">+N73-M73</f>
        <v>-4</v>
      </c>
      <c r="P73" s="6">
        <v>12</v>
      </c>
      <c r="Q73" s="6">
        <v>17</v>
      </c>
    </row>
    <row r="74" spans="1:17" ht="28.8" hidden="1" x14ac:dyDescent="0.3">
      <c r="A74" s="38"/>
      <c r="B74" s="31" t="str">
        <f>[1]SP!$A$19</f>
        <v xml:space="preserve">SP-PY.2.2 Operación y desarrollo del Consultorio Empresarial y Contable </v>
      </c>
      <c r="C74" s="31"/>
      <c r="D74" s="3" t="str">
        <f>[1]SP!D19</f>
        <v>No. de Asesorias</v>
      </c>
      <c r="E74" s="3">
        <v>2467</v>
      </c>
      <c r="F74" s="3">
        <v>0</v>
      </c>
      <c r="G74" s="4">
        <f t="shared" si="58"/>
        <v>0</v>
      </c>
      <c r="H74" s="5" t="str">
        <f t="shared" si="0"/>
        <v>MUY BAJO</v>
      </c>
      <c r="I74" s="4">
        <f t="shared" si="59"/>
        <v>0</v>
      </c>
      <c r="J74" s="5" t="str">
        <f t="shared" si="1"/>
        <v>MUY BAJO</v>
      </c>
      <c r="K74" s="4">
        <f t="shared" si="56"/>
        <v>0</v>
      </c>
      <c r="L74" s="5" t="str">
        <f t="shared" si="3"/>
        <v>MUY BAJO</v>
      </c>
      <c r="M74" s="6">
        <f t="shared" si="62"/>
        <v>0</v>
      </c>
      <c r="N74" s="6">
        <f>[1]SP!F19/1000000</f>
        <v>144.5</v>
      </c>
      <c r="O74" s="6">
        <f t="shared" si="63"/>
        <v>144.5</v>
      </c>
      <c r="P74" s="6">
        <v>0</v>
      </c>
      <c r="Q74" s="6">
        <v>0</v>
      </c>
    </row>
    <row r="75" spans="1:17" ht="29.4" hidden="1" customHeight="1" x14ac:dyDescent="0.3">
      <c r="A75" s="38"/>
      <c r="B75" s="31" t="str">
        <f>[1]SP!$A$19</f>
        <v xml:space="preserve">SP-PY.2.2 Operación y desarrollo del Consultorio Empresarial y Contable </v>
      </c>
      <c r="C75" s="31"/>
      <c r="D75" s="3" t="str">
        <f>[1]SP!D20</f>
        <v>No. de eventos</v>
      </c>
      <c r="E75" s="3">
        <v>79</v>
      </c>
      <c r="F75" s="3">
        <v>22</v>
      </c>
      <c r="G75" s="4">
        <f t="shared" si="58"/>
        <v>0.27848101265822783</v>
      </c>
      <c r="H75" s="5" t="str">
        <f t="shared" si="0"/>
        <v>BAJO</v>
      </c>
      <c r="I75" s="4"/>
      <c r="J75" s="5"/>
      <c r="K75" s="4"/>
      <c r="L75" s="5"/>
      <c r="M75" s="6"/>
      <c r="N75" s="6"/>
      <c r="O75" s="6"/>
      <c r="P75" s="6"/>
      <c r="Q75" s="6"/>
    </row>
    <row r="76" spans="1:17" ht="43.2" hidden="1" x14ac:dyDescent="0.3">
      <c r="A76" s="38"/>
      <c r="B76" s="31" t="str">
        <f>[1]SP!$A$19</f>
        <v xml:space="preserve">SP-PY.2.2 Operación y desarrollo del Consultorio Empresarial y Contable </v>
      </c>
      <c r="C76" s="31"/>
      <c r="D76" s="3" t="str">
        <f>[1]SP!D21</f>
        <v xml:space="preserve">No. Personas poblacion vulnerable </v>
      </c>
      <c r="E76" s="3">
        <v>7948</v>
      </c>
      <c r="F76" s="3">
        <v>1772</v>
      </c>
      <c r="G76" s="4">
        <f t="shared" si="58"/>
        <v>0.2229491696024157</v>
      </c>
      <c r="H76" s="5" t="str">
        <f t="shared" si="0"/>
        <v>BAJO</v>
      </c>
      <c r="I76" s="4"/>
      <c r="J76" s="5"/>
      <c r="K76" s="4"/>
      <c r="L76" s="5"/>
      <c r="M76" s="6"/>
      <c r="N76" s="6"/>
      <c r="O76" s="6"/>
      <c r="P76" s="6"/>
      <c r="Q76" s="6"/>
    </row>
    <row r="77" spans="1:17" ht="28.2" hidden="1" customHeight="1" x14ac:dyDescent="0.3">
      <c r="A77" s="38"/>
      <c r="B77" s="31" t="str">
        <f>[1]SP!A22</f>
        <v xml:space="preserve">SP-PY.2.3 Unidades de Servicios de Atención Psicológica (USAP): Consultorio clínico Neiva. </v>
      </c>
      <c r="C77" s="31"/>
      <c r="D77" s="3" t="str">
        <f>[1]SP!D22</f>
        <v xml:space="preserve">No. de personas beneficiarias NEIVA </v>
      </c>
      <c r="E77" s="3">
        <v>0</v>
      </c>
      <c r="F77" s="3">
        <v>0</v>
      </c>
      <c r="G77" s="4">
        <v>0</v>
      </c>
      <c r="H77" s="5" t="str">
        <f t="shared" si="0"/>
        <v>MUY BAJO</v>
      </c>
      <c r="I77" s="4"/>
      <c r="J77" s="5"/>
      <c r="K77" s="4"/>
      <c r="L77" s="5"/>
      <c r="M77" s="6"/>
      <c r="N77" s="6"/>
      <c r="O77" s="6"/>
      <c r="P77" s="6"/>
      <c r="Q77" s="6"/>
    </row>
    <row r="78" spans="1:17" ht="28.2" hidden="1" customHeight="1" x14ac:dyDescent="0.3">
      <c r="A78" s="38"/>
      <c r="B78" s="31" t="str">
        <f>[1]SP!A23</f>
        <v>SP-PY.2.4 Unidades de Servicios de Atención Psicológica (USAP): Orientación y acompañamiento psicosocial Neiva</v>
      </c>
      <c r="C78" s="31"/>
      <c r="D78" s="3" t="str">
        <f>[1]SP!D23</f>
        <v xml:space="preserve">No. de personas beneficiarias NEIVA </v>
      </c>
      <c r="E78" s="3">
        <v>3228</v>
      </c>
      <c r="F78" s="3">
        <v>1453</v>
      </c>
      <c r="G78" s="4">
        <f t="shared" si="58"/>
        <v>0.45012391573729865</v>
      </c>
      <c r="H78" s="5" t="str">
        <f t="shared" si="0"/>
        <v>MEDIO</v>
      </c>
      <c r="I78" s="4">
        <f t="shared" si="59"/>
        <v>0.71527014532195887</v>
      </c>
      <c r="J78" s="5" t="str">
        <f t="shared" si="1"/>
        <v>ALTO</v>
      </c>
      <c r="K78" s="4">
        <f t="shared" si="56"/>
        <v>0.32196019862230679</v>
      </c>
      <c r="L78" s="5" t="str">
        <f t="shared" si="3"/>
        <v>BAJO</v>
      </c>
      <c r="M78" s="6">
        <f t="shared" ref="M78:M80" si="64">+P78+Q78</f>
        <v>41</v>
      </c>
      <c r="N78" s="6">
        <f>[1]SP!F23/1000000</f>
        <v>57.320999999999998</v>
      </c>
      <c r="O78" s="6">
        <f t="shared" ref="O78:O80" si="65">+N78-M78</f>
        <v>16.320999999999998</v>
      </c>
      <c r="P78" s="6">
        <v>10</v>
      </c>
      <c r="Q78" s="6">
        <v>31</v>
      </c>
    </row>
    <row r="79" spans="1:17" ht="28.2" hidden="1" customHeight="1" x14ac:dyDescent="0.3">
      <c r="A79" s="38"/>
      <c r="B79" s="31" t="str">
        <f>[1]SP!A24</f>
        <v>SP-PY.2.5 Unidades de Servicios de Atención Psicológica (USAP): Orientación y acompañamiento psicosocial Sedes</v>
      </c>
      <c r="C79" s="31"/>
      <c r="D79" s="3" t="str">
        <f>[1]SP!D24</f>
        <v>No. de personas beneficiarias SEDES</v>
      </c>
      <c r="E79" s="3">
        <v>700</v>
      </c>
      <c r="F79" s="3">
        <v>50</v>
      </c>
      <c r="G79" s="4">
        <f t="shared" si="58"/>
        <v>7.1428571428571425E-2</v>
      </c>
      <c r="H79" s="5" t="str">
        <f t="shared" si="0"/>
        <v>MUY BAJO</v>
      </c>
      <c r="I79" s="4">
        <f t="shared" si="59"/>
        <v>0.58100929614873842</v>
      </c>
      <c r="J79" s="5" t="str">
        <f t="shared" si="1"/>
        <v>MEDIO</v>
      </c>
      <c r="K79" s="4">
        <f t="shared" si="56"/>
        <v>4.1500664010624168E-2</v>
      </c>
      <c r="L79" s="5" t="str">
        <f t="shared" si="3"/>
        <v>MUY BAJO</v>
      </c>
      <c r="M79" s="6">
        <f t="shared" si="64"/>
        <v>21</v>
      </c>
      <c r="N79" s="6">
        <f>[1]SP!F24/1000000</f>
        <v>36.143999999999998</v>
      </c>
      <c r="O79" s="6">
        <f t="shared" si="65"/>
        <v>15.143999999999998</v>
      </c>
      <c r="P79" s="6">
        <v>5</v>
      </c>
      <c r="Q79" s="6">
        <v>16</v>
      </c>
    </row>
    <row r="80" spans="1:17" ht="28.2" hidden="1" customHeight="1" x14ac:dyDescent="0.3">
      <c r="A80" s="38"/>
      <c r="B80" s="31" t="str">
        <f>[1]SP!$A$25</f>
        <v>SP-PY.2.6 Operación y desarrollo del Centro de Conciliación</v>
      </c>
      <c r="C80" s="31"/>
      <c r="D80" s="3" t="str">
        <f>[1]SP!D25</f>
        <v>No. Estudientes de la facultad capacitados</v>
      </c>
      <c r="E80" s="3">
        <v>12</v>
      </c>
      <c r="F80" s="3">
        <v>1621</v>
      </c>
      <c r="G80" s="4">
        <f t="shared" si="58"/>
        <v>135.08333333333334</v>
      </c>
      <c r="H80" s="5" t="str">
        <f t="shared" si="0"/>
        <v>MUY ALTO</v>
      </c>
      <c r="I80" s="4">
        <f t="shared" si="59"/>
        <v>0.56470588235294117</v>
      </c>
      <c r="J80" s="5" t="str">
        <f t="shared" si="1"/>
        <v>MEDIO</v>
      </c>
      <c r="K80" s="4">
        <f t="shared" si="56"/>
        <v>76.28235294117647</v>
      </c>
      <c r="L80" s="5" t="str">
        <f t="shared" si="3"/>
        <v>MUY ALTO</v>
      </c>
      <c r="M80" s="6">
        <f t="shared" si="64"/>
        <v>48</v>
      </c>
      <c r="N80" s="6">
        <f>[1]SP!F25/1000000</f>
        <v>85</v>
      </c>
      <c r="O80" s="6">
        <f t="shared" si="65"/>
        <v>37</v>
      </c>
      <c r="P80" s="6">
        <v>8</v>
      </c>
      <c r="Q80" s="6">
        <v>40</v>
      </c>
    </row>
    <row r="81" spans="1:17" ht="28.2" hidden="1" customHeight="1" x14ac:dyDescent="0.3">
      <c r="A81" s="38"/>
      <c r="B81" s="31" t="str">
        <f>[1]SP!$A$25</f>
        <v>SP-PY.2.6 Operación y desarrollo del Centro de Conciliación</v>
      </c>
      <c r="C81" s="31"/>
      <c r="D81" s="3" t="str">
        <f>[1]SP!D26</f>
        <v>No. de estudiantes capacitados en conciliación escolar</v>
      </c>
      <c r="E81" s="3">
        <v>1462</v>
      </c>
      <c r="F81" s="3">
        <v>247</v>
      </c>
      <c r="G81" s="4">
        <f t="shared" si="58"/>
        <v>0.16894664842681259</v>
      </c>
      <c r="H81" s="5" t="str">
        <f t="shared" si="0"/>
        <v>MUY BAJO</v>
      </c>
      <c r="I81" s="4"/>
      <c r="J81" s="5"/>
      <c r="K81" s="4"/>
      <c r="L81" s="5"/>
      <c r="M81" s="6"/>
      <c r="N81" s="6"/>
      <c r="O81" s="6"/>
      <c r="P81" s="6"/>
      <c r="Q81" s="6"/>
    </row>
    <row r="82" spans="1:17" ht="28.2" hidden="1" customHeight="1" x14ac:dyDescent="0.3">
      <c r="A82" s="38"/>
      <c r="B82" s="31" t="str">
        <f>[1]SP!$A$25</f>
        <v>SP-PY.2.6 Operación y desarrollo del Centro de Conciliación</v>
      </c>
      <c r="C82" s="31"/>
      <c r="D82" s="3" t="str">
        <f>[1]SP!D27</f>
        <v>No. De beneficiarios  audicencias</v>
      </c>
      <c r="E82" s="3">
        <v>4190</v>
      </c>
      <c r="F82" s="3">
        <v>104</v>
      </c>
      <c r="G82" s="4">
        <f t="shared" si="58"/>
        <v>2.4821002386634844E-2</v>
      </c>
      <c r="H82" s="5" t="str">
        <f t="shared" si="0"/>
        <v>MUY BAJO</v>
      </c>
      <c r="I82" s="4"/>
      <c r="J82" s="5"/>
      <c r="K82" s="4"/>
      <c r="L82" s="5"/>
      <c r="M82" s="6"/>
      <c r="N82" s="6"/>
      <c r="O82" s="6"/>
      <c r="P82" s="6"/>
      <c r="Q82" s="6"/>
    </row>
    <row r="83" spans="1:17" ht="28.2" hidden="1" customHeight="1" x14ac:dyDescent="0.3">
      <c r="A83" s="38"/>
      <c r="B83" s="31" t="str">
        <f>[1]SP!$A$25</f>
        <v>SP-PY.2.6 Operación y desarrollo del Centro de Conciliación</v>
      </c>
      <c r="C83" s="31"/>
      <c r="D83" s="3" t="str">
        <f>[1]SP!D28</f>
        <v>No. De asistentes  audicencias</v>
      </c>
      <c r="E83" s="3">
        <v>517</v>
      </c>
      <c r="F83" s="3">
        <v>42</v>
      </c>
      <c r="G83" s="4">
        <f t="shared" si="58"/>
        <v>8.1237911025145063E-2</v>
      </c>
      <c r="H83" s="5" t="str">
        <f t="shared" si="0"/>
        <v>MUY BAJO</v>
      </c>
      <c r="I83" s="4"/>
      <c r="J83" s="5"/>
      <c r="K83" s="4"/>
      <c r="L83" s="5"/>
      <c r="M83" s="6"/>
      <c r="N83" s="6"/>
      <c r="O83" s="6"/>
      <c r="P83" s="6"/>
      <c r="Q83" s="6"/>
    </row>
    <row r="84" spans="1:17" ht="28.2" hidden="1" customHeight="1" x14ac:dyDescent="0.3">
      <c r="A84" s="38"/>
      <c r="B84" s="31" t="str">
        <f>[1]SP!$A$25</f>
        <v>SP-PY.2.6 Operación y desarrollo del Centro de Conciliación</v>
      </c>
      <c r="C84" s="31"/>
      <c r="D84" s="3" t="str">
        <f>[1]SP!D29</f>
        <v>No. consultas</v>
      </c>
      <c r="E84" s="3">
        <v>1036</v>
      </c>
      <c r="F84" s="3">
        <v>455</v>
      </c>
      <c r="G84" s="4">
        <f t="shared" si="58"/>
        <v>0.4391891891891892</v>
      </c>
      <c r="H84" s="5" t="str">
        <f t="shared" si="0"/>
        <v>MEDIO</v>
      </c>
      <c r="I84" s="4"/>
      <c r="J84" s="5"/>
      <c r="K84" s="4"/>
      <c r="L84" s="5"/>
      <c r="M84" s="6"/>
      <c r="N84" s="6"/>
      <c r="O84" s="6"/>
      <c r="P84" s="6"/>
      <c r="Q84" s="6"/>
    </row>
    <row r="85" spans="1:17" ht="28.2" hidden="1" customHeight="1" x14ac:dyDescent="0.3">
      <c r="A85" s="38"/>
      <c r="B85" s="31" t="str">
        <f>[1]SP!$A$30</f>
        <v xml:space="preserve">SP-PY.2.7 Operación y desarrollo  del Consultorio Jurídico. </v>
      </c>
      <c r="C85" s="31"/>
      <c r="D85" s="3" t="str">
        <f>[1]SP!D30</f>
        <v>No. de asesorias</v>
      </c>
      <c r="E85" s="3">
        <v>7810</v>
      </c>
      <c r="F85" s="3">
        <v>778</v>
      </c>
      <c r="G85" s="4">
        <f t="shared" si="58"/>
        <v>9.9615877080665813E-2</v>
      </c>
      <c r="H85" s="5" t="str">
        <f t="shared" si="0"/>
        <v>MUY BAJO</v>
      </c>
      <c r="I85" s="4">
        <f t="shared" si="59"/>
        <v>0.25</v>
      </c>
      <c r="J85" s="5" t="str">
        <f t="shared" si="1"/>
        <v>BAJO</v>
      </c>
      <c r="K85" s="4">
        <f t="shared" si="56"/>
        <v>2.4903969270166453E-2</v>
      </c>
      <c r="L85" s="5" t="str">
        <f t="shared" si="3"/>
        <v>MUY BAJO</v>
      </c>
      <c r="M85" s="6">
        <f t="shared" ref="M85" si="66">+P85+Q85</f>
        <v>42</v>
      </c>
      <c r="N85" s="6">
        <f>[1]SP!F30/1000000</f>
        <v>168</v>
      </c>
      <c r="O85" s="6">
        <f t="shared" ref="O85" si="67">+N85-M85</f>
        <v>126</v>
      </c>
      <c r="P85" s="6">
        <v>9</v>
      </c>
      <c r="Q85" s="6">
        <v>33</v>
      </c>
    </row>
    <row r="86" spans="1:17" ht="28.2" hidden="1" customHeight="1" x14ac:dyDescent="0.3">
      <c r="A86" s="38"/>
      <c r="B86" s="31" t="str">
        <f>[1]SP!$A$30</f>
        <v xml:space="preserve">SP-PY.2.7 Operación y desarrollo  del Consultorio Jurídico. </v>
      </c>
      <c r="C86" s="31"/>
      <c r="D86" s="3" t="str">
        <f>[1]SP!D31</f>
        <v>No. de acompañamientos</v>
      </c>
      <c r="E86" s="3">
        <v>1210</v>
      </c>
      <c r="F86" s="3">
        <v>564</v>
      </c>
      <c r="G86" s="4">
        <f t="shared" si="58"/>
        <v>0.46611570247933887</v>
      </c>
      <c r="H86" s="5" t="str">
        <f t="shared" si="0"/>
        <v>MEDIO</v>
      </c>
      <c r="I86" s="4"/>
      <c r="J86" s="5"/>
      <c r="K86" s="4"/>
      <c r="L86" s="5"/>
      <c r="M86" s="6"/>
      <c r="N86" s="6"/>
      <c r="O86" s="6"/>
      <c r="P86" s="6"/>
      <c r="Q86" s="6"/>
    </row>
    <row r="87" spans="1:17" ht="28.2" hidden="1" customHeight="1" x14ac:dyDescent="0.3">
      <c r="A87" s="38"/>
      <c r="B87" s="31" t="str">
        <f>[1]SP!$A$32</f>
        <v>SP-PY.2.8 Unidad de desarrollo de software y contenidos digitales</v>
      </c>
      <c r="C87" s="31"/>
      <c r="D87" s="3" t="str">
        <f>[1]SP!D32</f>
        <v># aplicativos institucionales</v>
      </c>
      <c r="E87" s="3">
        <v>2</v>
      </c>
      <c r="F87" s="3">
        <v>1</v>
      </c>
      <c r="G87" s="4">
        <f t="shared" si="58"/>
        <v>0.5</v>
      </c>
      <c r="H87" s="5" t="str">
        <f t="shared" si="0"/>
        <v>MEDIO</v>
      </c>
      <c r="I87" s="4">
        <f t="shared" si="59"/>
        <v>0.47368421052631576</v>
      </c>
      <c r="J87" s="5" t="str">
        <f t="shared" si="1"/>
        <v>MEDIO</v>
      </c>
      <c r="K87" s="4">
        <f t="shared" si="56"/>
        <v>0.23684210526315788</v>
      </c>
      <c r="L87" s="5" t="str">
        <f t="shared" si="3"/>
        <v>BAJO</v>
      </c>
      <c r="M87" s="6">
        <f t="shared" ref="M87" si="68">+P87+Q87</f>
        <v>36</v>
      </c>
      <c r="N87" s="6">
        <f>[1]SP!F32/1000000</f>
        <v>76</v>
      </c>
      <c r="O87" s="6">
        <f t="shared" ref="O87" si="69">+N87-M87</f>
        <v>40</v>
      </c>
      <c r="P87" s="6">
        <v>9</v>
      </c>
      <c r="Q87" s="6">
        <v>27</v>
      </c>
    </row>
    <row r="88" spans="1:17" ht="28.2" hidden="1" customHeight="1" x14ac:dyDescent="0.3">
      <c r="A88" s="38"/>
      <c r="B88" s="31" t="str">
        <f>[1]SP!$A$32</f>
        <v>SP-PY.2.8 Unidad de desarrollo de software y contenidos digitales</v>
      </c>
      <c r="C88" s="31"/>
      <c r="D88" s="3" t="str">
        <f>[1]SP!D33</f>
        <v># cursos con contenido digital</v>
      </c>
      <c r="E88" s="3">
        <v>1</v>
      </c>
      <c r="F88" s="3">
        <v>2</v>
      </c>
      <c r="G88" s="4">
        <f t="shared" si="58"/>
        <v>2</v>
      </c>
      <c r="H88" s="5" t="str">
        <f t="shared" si="0"/>
        <v>MUY ALTO</v>
      </c>
      <c r="I88" s="4"/>
      <c r="J88" s="5"/>
      <c r="K88" s="4"/>
      <c r="L88" s="5"/>
      <c r="M88" s="6"/>
      <c r="N88" s="6"/>
      <c r="O88" s="6"/>
      <c r="P88" s="6"/>
      <c r="Q88" s="6"/>
    </row>
    <row r="89" spans="1:17" ht="28.2" hidden="1" customHeight="1" x14ac:dyDescent="0.3">
      <c r="A89" s="38"/>
      <c r="B89" s="31" t="str">
        <f>[1]SP!$A$32</f>
        <v>SP-PY.2.8 Unidad de desarrollo de software y contenidos digitales</v>
      </c>
      <c r="C89" s="31"/>
      <c r="D89" s="3" t="str">
        <f>[1]SP!D34</f>
        <v># estudiantes capacitados en contenidos digitales</v>
      </c>
      <c r="E89" s="3">
        <v>300</v>
      </c>
      <c r="F89" s="3">
        <v>222</v>
      </c>
      <c r="G89" s="4">
        <f t="shared" si="58"/>
        <v>0.74</v>
      </c>
      <c r="H89" s="5" t="str">
        <f t="shared" si="0"/>
        <v>ALTO</v>
      </c>
      <c r="I89" s="4"/>
      <c r="J89" s="5"/>
      <c r="K89" s="4"/>
      <c r="L89" s="5"/>
      <c r="M89" s="6"/>
      <c r="N89" s="6"/>
      <c r="O89" s="6"/>
      <c r="P89" s="6"/>
      <c r="Q89" s="6"/>
    </row>
    <row r="90" spans="1:17" ht="28.2" hidden="1" customHeight="1" x14ac:dyDescent="0.3">
      <c r="A90" s="38"/>
      <c r="B90" s="31" t="str">
        <f>[1]SP!$A$32</f>
        <v>SP-PY.2.8 Unidad de desarrollo de software y contenidos digitales</v>
      </c>
      <c r="C90" s="31"/>
      <c r="D90" s="3" t="str">
        <f>[1]SP!D35</f>
        <v># eventos en TIC</v>
      </c>
      <c r="E90" s="3">
        <v>2</v>
      </c>
      <c r="F90" s="3">
        <v>0</v>
      </c>
      <c r="G90" s="4">
        <f t="shared" si="58"/>
        <v>0</v>
      </c>
      <c r="H90" s="5" t="str">
        <f t="shared" si="0"/>
        <v>MUY BAJO</v>
      </c>
      <c r="I90" s="4"/>
      <c r="J90" s="5"/>
      <c r="K90" s="4"/>
      <c r="L90" s="5"/>
      <c r="M90" s="6"/>
      <c r="N90" s="6"/>
      <c r="O90" s="6"/>
      <c r="P90" s="6"/>
      <c r="Q90" s="6"/>
    </row>
    <row r="91" spans="1:17" ht="28.2" customHeight="1" x14ac:dyDescent="0.3">
      <c r="A91" s="38"/>
      <c r="B91" s="32" t="s">
        <v>33</v>
      </c>
      <c r="C91" s="32"/>
      <c r="D91" s="8"/>
      <c r="E91" s="8"/>
      <c r="F91" s="8"/>
      <c r="G91" s="9">
        <f>AVERAGE(G70:G90)</f>
        <v>6.8426415763132571</v>
      </c>
      <c r="H91" s="5" t="str">
        <f t="shared" si="0"/>
        <v>MUY ALTO</v>
      </c>
      <c r="I91" s="9">
        <f>AVERAGE(I70:I90)</f>
        <v>0.52615455793547661</v>
      </c>
      <c r="J91" s="5" t="str">
        <f t="shared" si="1"/>
        <v>MEDIO</v>
      </c>
      <c r="K91" s="9">
        <f t="shared" si="56"/>
        <v>3.6002870536960145</v>
      </c>
      <c r="L91" s="5" t="str">
        <f t="shared" si="3"/>
        <v>MUY ALTO</v>
      </c>
      <c r="M91" s="10">
        <f>SUM(M70:M90)</f>
        <v>394</v>
      </c>
      <c r="N91" s="10">
        <f t="shared" ref="N91:Q91" si="70">SUM(N70:N90)</f>
        <v>972.96500000000003</v>
      </c>
      <c r="O91" s="10">
        <f t="shared" si="70"/>
        <v>578.96500000000003</v>
      </c>
      <c r="P91" s="10">
        <f t="shared" si="70"/>
        <v>83</v>
      </c>
      <c r="Q91" s="10">
        <f t="shared" si="70"/>
        <v>311</v>
      </c>
    </row>
    <row r="92" spans="1:17" ht="28.2" hidden="1" customHeight="1" x14ac:dyDescent="0.3">
      <c r="A92" s="38"/>
      <c r="B92" s="31" t="str">
        <f>[1]SP!$A$41</f>
        <v>SP-PY.3.1 Proyectos de Proyeccion Social</v>
      </c>
      <c r="C92" s="31"/>
      <c r="D92" s="3" t="str">
        <f>[1]SP!D41</f>
        <v># Macroproyectos</v>
      </c>
      <c r="E92" s="3">
        <v>5</v>
      </c>
      <c r="F92" s="3">
        <v>4</v>
      </c>
      <c r="G92" s="4">
        <f t="shared" ref="G92:G105" si="71">+F92/E92</f>
        <v>0.8</v>
      </c>
      <c r="H92" s="5" t="str">
        <f t="shared" si="0"/>
        <v>ALTO</v>
      </c>
      <c r="I92" s="4">
        <f t="shared" ref="I92:I105" si="72">+M92/N92</f>
        <v>3.552</v>
      </c>
      <c r="J92" s="5" t="str">
        <f t="shared" si="1"/>
        <v>MUY ALTO</v>
      </c>
      <c r="K92" s="4">
        <f t="shared" si="56"/>
        <v>2.8416000000000001</v>
      </c>
      <c r="L92" s="5" t="str">
        <f t="shared" si="3"/>
        <v>MUY ALTO</v>
      </c>
      <c r="M92" s="6">
        <f t="shared" ref="M92:M95" si="73">+P92+Q92</f>
        <v>888</v>
      </c>
      <c r="N92" s="6">
        <f>[1]SP!F41/1000000</f>
        <v>250</v>
      </c>
      <c r="O92" s="6">
        <f t="shared" ref="O92:O105" si="74">+N92-M92</f>
        <v>-638</v>
      </c>
      <c r="P92" s="6">
        <v>254</v>
      </c>
      <c r="Q92" s="6">
        <v>634</v>
      </c>
    </row>
    <row r="93" spans="1:17" ht="46.8" hidden="1" customHeight="1" x14ac:dyDescent="0.3">
      <c r="A93" s="38"/>
      <c r="B93" s="31" t="str">
        <f>[1]SP!$A$41</f>
        <v>SP-PY.3.1 Proyectos de Proyeccion Social</v>
      </c>
      <c r="C93" s="31"/>
      <c r="D93" s="3" t="str">
        <f>[1]SP!D42</f>
        <v># Proyectos por convocatorias</v>
      </c>
      <c r="E93" s="3">
        <v>76</v>
      </c>
      <c r="F93" s="3">
        <v>0</v>
      </c>
      <c r="G93" s="4">
        <f t="shared" si="71"/>
        <v>0</v>
      </c>
      <c r="H93" s="5" t="str">
        <f t="shared" si="0"/>
        <v>MUY BAJO</v>
      </c>
      <c r="I93" s="4">
        <f t="shared" si="72"/>
        <v>0</v>
      </c>
      <c r="J93" s="5" t="str">
        <f t="shared" si="1"/>
        <v>MUY BAJO</v>
      </c>
      <c r="K93" s="4">
        <f t="shared" si="56"/>
        <v>0</v>
      </c>
      <c r="L93" s="5" t="str">
        <f t="shared" si="3"/>
        <v>MUY BAJO</v>
      </c>
      <c r="M93" s="6">
        <f t="shared" si="73"/>
        <v>0</v>
      </c>
      <c r="N93" s="6">
        <f>[1]SP!F42/1000000</f>
        <v>300</v>
      </c>
      <c r="O93" s="6">
        <f t="shared" si="74"/>
        <v>300</v>
      </c>
      <c r="P93" s="6"/>
      <c r="Q93" s="6"/>
    </row>
    <row r="94" spans="1:17" ht="42" hidden="1" customHeight="1" x14ac:dyDescent="0.3">
      <c r="A94" s="38"/>
      <c r="B94" s="31" t="str">
        <f>[1]SP!$A$41</f>
        <v>SP-PY.3.1 Proyectos de Proyeccion Social</v>
      </c>
      <c r="C94" s="31"/>
      <c r="D94" s="3" t="str">
        <f>[1]SP!D43</f>
        <v># Proyectos de responsabilidad social universitaria</v>
      </c>
      <c r="E94" s="3">
        <v>67</v>
      </c>
      <c r="F94" s="3">
        <v>38</v>
      </c>
      <c r="G94" s="4">
        <f t="shared" si="71"/>
        <v>0.56716417910447758</v>
      </c>
      <c r="H94" s="5" t="str">
        <f t="shared" si="0"/>
        <v>MEDIO</v>
      </c>
      <c r="I94" s="4">
        <f t="shared" si="72"/>
        <v>0</v>
      </c>
      <c r="J94" s="5" t="str">
        <f t="shared" si="1"/>
        <v>MUY BAJO</v>
      </c>
      <c r="K94" s="4">
        <f t="shared" si="56"/>
        <v>0</v>
      </c>
      <c r="L94" s="5" t="str">
        <f t="shared" si="3"/>
        <v>MUY BAJO</v>
      </c>
      <c r="M94" s="6">
        <f t="shared" si="73"/>
        <v>0</v>
      </c>
      <c r="N94" s="6">
        <f>[1]SP!F43/1000000</f>
        <v>200</v>
      </c>
      <c r="O94" s="6">
        <f t="shared" si="74"/>
        <v>200</v>
      </c>
      <c r="P94" s="6"/>
      <c r="Q94" s="6"/>
    </row>
    <row r="95" spans="1:17" ht="28.2" hidden="1" customHeight="1" x14ac:dyDescent="0.3">
      <c r="A95" s="38"/>
      <c r="B95" s="31" t="str">
        <f>[1]SP!$A$44</f>
        <v>SP-PY.3.2 Formación continuada</v>
      </c>
      <c r="C95" s="31"/>
      <c r="D95" s="3" t="str">
        <f>[1]SP!D44</f>
        <v># Diplomados</v>
      </c>
      <c r="E95" s="3">
        <v>14</v>
      </c>
      <c r="F95" s="3">
        <v>0</v>
      </c>
      <c r="G95" s="4">
        <f t="shared" si="71"/>
        <v>0</v>
      </c>
      <c r="H95" s="5" t="str">
        <f t="shared" si="0"/>
        <v>MUY BAJO</v>
      </c>
      <c r="I95" s="4">
        <f t="shared" si="72"/>
        <v>0</v>
      </c>
      <c r="J95" s="5" t="str">
        <f t="shared" si="1"/>
        <v>MUY BAJO</v>
      </c>
      <c r="K95" s="4">
        <f t="shared" si="56"/>
        <v>0</v>
      </c>
      <c r="L95" s="5" t="str">
        <f t="shared" si="3"/>
        <v>MUY BAJO</v>
      </c>
      <c r="M95" s="6">
        <f t="shared" si="73"/>
        <v>0</v>
      </c>
      <c r="N95" s="6">
        <f>[1]SP!F44/1000000</f>
        <v>350</v>
      </c>
      <c r="O95" s="6">
        <f t="shared" si="74"/>
        <v>350</v>
      </c>
      <c r="P95" s="6">
        <v>0</v>
      </c>
      <c r="Q95" s="6">
        <v>0</v>
      </c>
    </row>
    <row r="96" spans="1:17" ht="28.2" hidden="1" customHeight="1" x14ac:dyDescent="0.3">
      <c r="A96" s="38"/>
      <c r="B96" s="31" t="str">
        <f>[1]SP!$A$44</f>
        <v>SP-PY.3.2 Formación continuada</v>
      </c>
      <c r="C96" s="31"/>
      <c r="D96" s="3" t="str">
        <f>[1]SP!D45</f>
        <v># Asistentes diplomados</v>
      </c>
      <c r="E96" s="3">
        <v>420</v>
      </c>
      <c r="F96" s="3">
        <v>0</v>
      </c>
      <c r="G96" s="4">
        <f t="shared" si="71"/>
        <v>0</v>
      </c>
      <c r="H96" s="5" t="str">
        <f t="shared" si="0"/>
        <v>MUY BAJO</v>
      </c>
      <c r="I96" s="4"/>
      <c r="J96" s="5"/>
      <c r="K96" s="4"/>
      <c r="L96" s="5"/>
      <c r="M96" s="6"/>
      <c r="N96" s="6"/>
      <c r="O96" s="6">
        <f t="shared" si="74"/>
        <v>0</v>
      </c>
      <c r="P96" s="6"/>
      <c r="Q96" s="6"/>
    </row>
    <row r="97" spans="1:17" ht="28.2" hidden="1" customHeight="1" x14ac:dyDescent="0.3">
      <c r="A97" s="38"/>
      <c r="B97" s="31" t="str">
        <f>[1]SP!$A$44</f>
        <v>SP-PY.3.2 Formación continuada</v>
      </c>
      <c r="C97" s="31"/>
      <c r="D97" s="3" t="str">
        <f>[1]SP!D46</f>
        <v># Cursos y talleres</v>
      </c>
      <c r="E97" s="3">
        <v>19</v>
      </c>
      <c r="F97" s="3">
        <v>4</v>
      </c>
      <c r="G97" s="4">
        <f t="shared" si="71"/>
        <v>0.21052631578947367</v>
      </c>
      <c r="H97" s="5" t="str">
        <f t="shared" si="0"/>
        <v>BAJO</v>
      </c>
      <c r="I97" s="4">
        <f t="shared" si="72"/>
        <v>0</v>
      </c>
      <c r="J97" s="5" t="str">
        <f t="shared" si="1"/>
        <v>MUY BAJO</v>
      </c>
      <c r="K97" s="4">
        <f t="shared" ref="K97:K121" si="75">+G97*I97</f>
        <v>0</v>
      </c>
      <c r="L97" s="5" t="str">
        <f t="shared" si="3"/>
        <v>MUY BAJO</v>
      </c>
      <c r="M97" s="6">
        <f t="shared" ref="M97" si="76">+P97+Q97</f>
        <v>0</v>
      </c>
      <c r="N97" s="6">
        <f>[1]SP!F46/1000000</f>
        <v>285</v>
      </c>
      <c r="O97" s="6">
        <f t="shared" si="74"/>
        <v>285</v>
      </c>
      <c r="P97" s="6"/>
      <c r="Q97" s="6"/>
    </row>
    <row r="98" spans="1:17" ht="28.2" hidden="1" customHeight="1" x14ac:dyDescent="0.3">
      <c r="A98" s="38"/>
      <c r="B98" s="31" t="str">
        <f>[1]SP!$A$44</f>
        <v>SP-PY.3.2 Formación continuada</v>
      </c>
      <c r="C98" s="31"/>
      <c r="D98" s="3" t="str">
        <f>[1]SP!D47</f>
        <v># Asistentes cursos</v>
      </c>
      <c r="E98" s="3">
        <v>718</v>
      </c>
      <c r="F98" s="3">
        <v>0</v>
      </c>
      <c r="G98" s="4">
        <f t="shared" si="71"/>
        <v>0</v>
      </c>
      <c r="H98" s="5" t="str">
        <f t="shared" si="0"/>
        <v>MUY BAJO</v>
      </c>
      <c r="I98" s="4"/>
      <c r="J98" s="5"/>
      <c r="K98" s="4"/>
      <c r="L98" s="5"/>
      <c r="M98" s="6"/>
      <c r="N98" s="6"/>
      <c r="O98" s="6">
        <f t="shared" si="74"/>
        <v>0</v>
      </c>
      <c r="P98" s="6"/>
      <c r="Q98" s="6"/>
    </row>
    <row r="99" spans="1:17" ht="28.2" hidden="1" customHeight="1" x14ac:dyDescent="0.3">
      <c r="A99" s="38"/>
      <c r="B99" s="31" t="str">
        <f>[1]SP!$A$44</f>
        <v>SP-PY.3.2 Formación continuada</v>
      </c>
      <c r="C99" s="31"/>
      <c r="D99" s="3" t="str">
        <f>[1]SP!D48</f>
        <v># Seminarios</v>
      </c>
      <c r="E99" s="3">
        <v>11</v>
      </c>
      <c r="F99" s="3">
        <v>4</v>
      </c>
      <c r="G99" s="4">
        <f t="shared" si="71"/>
        <v>0.36363636363636365</v>
      </c>
      <c r="H99" s="5" t="str">
        <f t="shared" si="0"/>
        <v>BAJO</v>
      </c>
      <c r="I99" s="4">
        <f t="shared" si="72"/>
        <v>0</v>
      </c>
      <c r="J99" s="5" t="str">
        <f t="shared" si="1"/>
        <v>MUY BAJO</v>
      </c>
      <c r="K99" s="4">
        <f t="shared" si="75"/>
        <v>0</v>
      </c>
      <c r="L99" s="5" t="str">
        <f t="shared" si="3"/>
        <v>MUY BAJO</v>
      </c>
      <c r="M99" s="6">
        <f t="shared" ref="M99" si="77">+P99+Q99</f>
        <v>0</v>
      </c>
      <c r="N99" s="6">
        <f>[1]SP!F48/1000000</f>
        <v>253</v>
      </c>
      <c r="O99" s="6">
        <f t="shared" si="74"/>
        <v>253</v>
      </c>
      <c r="P99" s="6"/>
      <c r="Q99" s="6"/>
    </row>
    <row r="100" spans="1:17" ht="28.2" hidden="1" customHeight="1" x14ac:dyDescent="0.3">
      <c r="A100" s="38"/>
      <c r="B100" s="31" t="str">
        <f>[1]SP!$A$44</f>
        <v>SP-PY.3.2 Formación continuada</v>
      </c>
      <c r="C100" s="31"/>
      <c r="D100" s="3" t="str">
        <f>[1]SP!D49</f>
        <v># Asistentes Seminarios</v>
      </c>
      <c r="E100" s="3">
        <v>1380</v>
      </c>
      <c r="F100" s="3">
        <v>0</v>
      </c>
      <c r="G100" s="4">
        <f t="shared" si="71"/>
        <v>0</v>
      </c>
      <c r="H100" s="5" t="str">
        <f t="shared" si="0"/>
        <v>MUY BAJO</v>
      </c>
      <c r="I100" s="4"/>
      <c r="J100" s="5"/>
      <c r="K100" s="4"/>
      <c r="L100" s="5"/>
      <c r="M100" s="6"/>
      <c r="N100" s="6"/>
      <c r="O100" s="6">
        <f t="shared" si="74"/>
        <v>0</v>
      </c>
      <c r="P100" s="6"/>
      <c r="Q100" s="6"/>
    </row>
    <row r="101" spans="1:17" ht="28.2" hidden="1" customHeight="1" x14ac:dyDescent="0.3">
      <c r="A101" s="38"/>
      <c r="B101" s="31" t="str">
        <f>[1]SP!A50</f>
        <v xml:space="preserve">SP-PY.3.3 Eventos de Proyección Social </v>
      </c>
      <c r="C101" s="31"/>
      <c r="D101" s="3" t="str">
        <f>[1]SP!D50</f>
        <v># Eventos</v>
      </c>
      <c r="E101" s="3">
        <v>21</v>
      </c>
      <c r="F101" s="3">
        <v>22</v>
      </c>
      <c r="G101" s="4">
        <f t="shared" si="71"/>
        <v>1.0476190476190477</v>
      </c>
      <c r="H101" s="5" t="str">
        <f t="shared" si="0"/>
        <v>MUY ALTO</v>
      </c>
      <c r="I101" s="4">
        <f t="shared" si="72"/>
        <v>0.13333333333333333</v>
      </c>
      <c r="J101" s="5" t="str">
        <f t="shared" si="1"/>
        <v>MUY BAJO</v>
      </c>
      <c r="K101" s="4">
        <f t="shared" si="75"/>
        <v>0.13968253968253969</v>
      </c>
      <c r="L101" s="5" t="str">
        <f t="shared" si="3"/>
        <v>MUY BAJO</v>
      </c>
      <c r="M101" s="6">
        <f t="shared" ref="M101" si="78">+P101+Q101</f>
        <v>56</v>
      </c>
      <c r="N101" s="6">
        <f>[1]SP!F50/1000000</f>
        <v>420</v>
      </c>
      <c r="O101" s="6">
        <f t="shared" si="74"/>
        <v>364</v>
      </c>
      <c r="P101" s="6">
        <v>3</v>
      </c>
      <c r="Q101" s="6">
        <v>53</v>
      </c>
    </row>
    <row r="102" spans="1:17" ht="28.2" hidden="1" customHeight="1" x14ac:dyDescent="0.3">
      <c r="A102" s="38"/>
      <c r="B102" s="31" t="str">
        <f>[1]SP!A50</f>
        <v xml:space="preserve">SP-PY.3.3 Eventos de Proyección Social </v>
      </c>
      <c r="C102" s="31"/>
      <c r="D102" s="3" t="str">
        <f>[1]SP!D51</f>
        <v># Asistentes a Eventos</v>
      </c>
      <c r="E102" s="3">
        <v>4506</v>
      </c>
      <c r="F102" s="3">
        <v>42308</v>
      </c>
      <c r="G102" s="4">
        <f t="shared" si="71"/>
        <v>9.3892587660896574</v>
      </c>
      <c r="H102" s="5" t="str">
        <f t="shared" si="0"/>
        <v>MUY ALTO</v>
      </c>
      <c r="I102" s="4"/>
      <c r="J102" s="5"/>
      <c r="K102" s="4"/>
      <c r="L102" s="5"/>
      <c r="M102" s="6"/>
      <c r="N102" s="6"/>
      <c r="O102" s="6">
        <f t="shared" si="74"/>
        <v>0</v>
      </c>
      <c r="P102" s="6"/>
      <c r="Q102" s="6"/>
    </row>
    <row r="103" spans="1:17" ht="28.2" hidden="1" customHeight="1" x14ac:dyDescent="0.3">
      <c r="A103" s="38"/>
      <c r="B103" s="31" t="str">
        <f>[1]SP!A52</f>
        <v>SP-PY.3.4 Convenio de Proyección social</v>
      </c>
      <c r="C103" s="31"/>
      <c r="D103" s="3" t="str">
        <f>[1]SP!D52</f>
        <v># Convenios desarrollados</v>
      </c>
      <c r="E103" s="3">
        <v>5</v>
      </c>
      <c r="F103" s="3">
        <v>3</v>
      </c>
      <c r="G103" s="4">
        <f t="shared" si="71"/>
        <v>0.6</v>
      </c>
      <c r="H103" s="5" t="str">
        <f t="shared" si="0"/>
        <v>MEDIO</v>
      </c>
      <c r="I103" s="4">
        <f t="shared" si="72"/>
        <v>0.11895424836601307</v>
      </c>
      <c r="J103" s="5" t="str">
        <f t="shared" si="1"/>
        <v>MUY BAJO</v>
      </c>
      <c r="K103" s="4">
        <f t="shared" si="75"/>
        <v>7.1372549019607837E-2</v>
      </c>
      <c r="L103" s="5" t="str">
        <f t="shared" si="3"/>
        <v>MUY BAJO</v>
      </c>
      <c r="M103" s="6">
        <f t="shared" ref="M103" si="79">+P103+Q103</f>
        <v>182</v>
      </c>
      <c r="N103" s="6">
        <f>[1]SP!F52/1000000</f>
        <v>1530</v>
      </c>
      <c r="O103" s="6">
        <f t="shared" si="74"/>
        <v>1348</v>
      </c>
      <c r="P103" s="6">
        <v>43</v>
      </c>
      <c r="Q103" s="6">
        <v>139</v>
      </c>
    </row>
    <row r="104" spans="1:17" ht="28.2" hidden="1" customHeight="1" x14ac:dyDescent="0.3">
      <c r="A104" s="38"/>
      <c r="B104" s="31" t="str">
        <f>[1]SP!A52</f>
        <v>SP-PY.3.4 Convenio de Proyección social</v>
      </c>
      <c r="C104" s="31"/>
      <c r="D104" s="3" t="str">
        <f>[1]SP!D53</f>
        <v># Personas beneficiadas</v>
      </c>
      <c r="E104" s="3">
        <v>3000</v>
      </c>
      <c r="F104" s="3">
        <v>0</v>
      </c>
      <c r="G104" s="4">
        <f t="shared" si="71"/>
        <v>0</v>
      </c>
      <c r="H104" s="5" t="str">
        <f t="shared" si="0"/>
        <v>MUY BAJO</v>
      </c>
      <c r="I104" s="4"/>
      <c r="J104" s="5"/>
      <c r="K104" s="4"/>
      <c r="L104" s="5"/>
      <c r="M104" s="6"/>
      <c r="N104" s="6"/>
      <c r="O104" s="6">
        <f t="shared" si="74"/>
        <v>0</v>
      </c>
      <c r="P104" s="6"/>
      <c r="Q104" s="6"/>
    </row>
    <row r="105" spans="1:17" ht="28.2" hidden="1" customHeight="1" x14ac:dyDescent="0.3">
      <c r="A105" s="38"/>
      <c r="B105" s="31" t="str">
        <f>[1]SP!A54</f>
        <v>SP-PY.3.5 Apoyo a estudiantes en prácticas, pasantias y judicaturas</v>
      </c>
      <c r="C105" s="31"/>
      <c r="D105" s="3" t="str">
        <f>[1]SP!D54</f>
        <v># Apoyos realizados</v>
      </c>
      <c r="E105" s="3">
        <v>28</v>
      </c>
      <c r="F105" s="3">
        <v>5</v>
      </c>
      <c r="G105" s="4">
        <f t="shared" si="71"/>
        <v>0.17857142857142858</v>
      </c>
      <c r="H105" s="5" t="str">
        <f t="shared" si="0"/>
        <v>MUY BAJO</v>
      </c>
      <c r="I105" s="4">
        <f t="shared" si="72"/>
        <v>0.36499999999999999</v>
      </c>
      <c r="J105" s="5" t="str">
        <f t="shared" si="1"/>
        <v>BAJO</v>
      </c>
      <c r="K105" s="4">
        <f t="shared" si="75"/>
        <v>6.5178571428571433E-2</v>
      </c>
      <c r="L105" s="5" t="str">
        <f t="shared" si="3"/>
        <v>MUY BAJO</v>
      </c>
      <c r="M105" s="6">
        <f t="shared" ref="M105" si="80">+P105+Q105</f>
        <v>73</v>
      </c>
      <c r="N105" s="6">
        <f>[1]SP!F54/1000000</f>
        <v>200</v>
      </c>
      <c r="O105" s="6">
        <f t="shared" si="74"/>
        <v>127</v>
      </c>
      <c r="P105" s="6">
        <v>7</v>
      </c>
      <c r="Q105" s="6">
        <v>66</v>
      </c>
    </row>
    <row r="106" spans="1:17" ht="28.2" customHeight="1" x14ac:dyDescent="0.3">
      <c r="A106" s="38"/>
      <c r="B106" s="32" t="s">
        <v>34</v>
      </c>
      <c r="C106" s="32"/>
      <c r="D106" s="8"/>
      <c r="E106" s="8"/>
      <c r="F106" s="8"/>
      <c r="G106" s="9">
        <f>AVERAGE(G92:G105)</f>
        <v>0.93976972148646065</v>
      </c>
      <c r="H106" s="5" t="str">
        <f t="shared" si="0"/>
        <v>MUY ALTO</v>
      </c>
      <c r="I106" s="9">
        <f>AVERAGE(I92:I105)</f>
        <v>0.46325417574437178</v>
      </c>
      <c r="J106" s="5" t="str">
        <f t="shared" si="1"/>
        <v>MEDIO</v>
      </c>
      <c r="K106" s="9">
        <f t="shared" si="75"/>
        <v>0.43535224771672815</v>
      </c>
      <c r="L106" s="5" t="str">
        <f t="shared" si="3"/>
        <v>MEDIO</v>
      </c>
      <c r="M106" s="10">
        <f t="shared" ref="M106:P106" si="81">SUM(M92:M105)</f>
        <v>1199</v>
      </c>
      <c r="N106" s="10">
        <f t="shared" si="81"/>
        <v>3788</v>
      </c>
      <c r="O106" s="10">
        <f t="shared" si="81"/>
        <v>2589</v>
      </c>
      <c r="P106" s="10">
        <f t="shared" si="81"/>
        <v>307</v>
      </c>
      <c r="Q106" s="10">
        <f>SUM(Q92:Q105)</f>
        <v>892</v>
      </c>
    </row>
    <row r="107" spans="1:17" ht="28.2" hidden="1" customHeight="1" x14ac:dyDescent="0.3">
      <c r="A107" s="38"/>
      <c r="B107" s="31" t="str">
        <f>[1]SP!$A$60</f>
        <v>SP-PY.4.1 Prensa</v>
      </c>
      <c r="C107" s="31"/>
      <c r="D107" s="3" t="str">
        <f>[1]SP!D60</f>
        <v>Ediciones</v>
      </c>
      <c r="E107" s="3">
        <v>36</v>
      </c>
      <c r="F107" s="3">
        <v>179</v>
      </c>
      <c r="G107" s="4">
        <f t="shared" ref="G107:G113" si="82">+F107/E107</f>
        <v>4.9722222222222223</v>
      </c>
      <c r="H107" s="5" t="str">
        <f t="shared" si="0"/>
        <v>MUY ALTO</v>
      </c>
      <c r="I107" s="4">
        <f t="shared" ref="I107:I112" si="83">+M107/N107</f>
        <v>0.6985769728331177</v>
      </c>
      <c r="J107" s="5" t="str">
        <f t="shared" si="1"/>
        <v>ALTO</v>
      </c>
      <c r="K107" s="4">
        <f t="shared" si="75"/>
        <v>3.4734799482535577</v>
      </c>
      <c r="L107" s="5" t="str">
        <f t="shared" si="3"/>
        <v>MUY ALTO</v>
      </c>
      <c r="M107" s="6">
        <f t="shared" ref="M107:M120" si="84">+P107+Q107</f>
        <v>108</v>
      </c>
      <c r="N107" s="6">
        <f>[1]SP!F60/1000000</f>
        <v>154.6</v>
      </c>
      <c r="O107" s="6">
        <f t="shared" ref="O107:O120" si="85">+N107-M107</f>
        <v>46.599999999999994</v>
      </c>
      <c r="P107" s="6">
        <v>33</v>
      </c>
      <c r="Q107" s="6">
        <v>75</v>
      </c>
    </row>
    <row r="108" spans="1:17" ht="28.2" hidden="1" customHeight="1" x14ac:dyDescent="0.3">
      <c r="A108" s="38"/>
      <c r="B108" s="31" t="str">
        <f>[1]SP!$A$60</f>
        <v>SP-PY.4.1 Prensa</v>
      </c>
      <c r="C108" s="31"/>
      <c r="D108" s="3" t="str">
        <f>[1]SP!D61</f>
        <v>Publicaciones</v>
      </c>
      <c r="E108" s="3">
        <v>480</v>
      </c>
      <c r="F108" s="3">
        <v>5512</v>
      </c>
      <c r="G108" s="4">
        <f t="shared" si="82"/>
        <v>11.483333333333333</v>
      </c>
      <c r="H108" s="5" t="str">
        <f t="shared" si="0"/>
        <v>MUY ALTO</v>
      </c>
      <c r="I108" s="4"/>
      <c r="J108" s="5"/>
      <c r="K108" s="4"/>
      <c r="L108" s="5"/>
      <c r="M108" s="6"/>
      <c r="N108" s="6"/>
      <c r="O108" s="6"/>
      <c r="P108" s="6"/>
      <c r="Q108" s="6"/>
    </row>
    <row r="109" spans="1:17" ht="28.2" hidden="1" customHeight="1" x14ac:dyDescent="0.3">
      <c r="A109" s="38"/>
      <c r="B109" s="31" t="str">
        <f>[1]SP!$A$60</f>
        <v>SP-PY.4.1 Prensa</v>
      </c>
      <c r="C109" s="31"/>
      <c r="D109" s="3" t="str">
        <f>[1]SP!D62</f>
        <v>Piezas audiovisulaes</v>
      </c>
      <c r="E109" s="3">
        <v>16</v>
      </c>
      <c r="F109" s="3">
        <v>263</v>
      </c>
      <c r="G109" s="4">
        <f t="shared" si="82"/>
        <v>16.4375</v>
      </c>
      <c r="H109" s="5" t="str">
        <f t="shared" si="0"/>
        <v>MUY ALTO</v>
      </c>
      <c r="I109" s="4"/>
      <c r="J109" s="5"/>
      <c r="K109" s="4"/>
      <c r="L109" s="5"/>
      <c r="M109" s="6"/>
      <c r="N109" s="6"/>
      <c r="O109" s="6"/>
      <c r="P109" s="6"/>
      <c r="Q109" s="6"/>
    </row>
    <row r="110" spans="1:17" ht="28.2" hidden="1" customHeight="1" x14ac:dyDescent="0.3">
      <c r="A110" s="38"/>
      <c r="B110" s="31" t="str">
        <f>[1]SP!A63</f>
        <v>SP-PY.4.2 Radio</v>
      </c>
      <c r="C110" s="31"/>
      <c r="D110" s="3" t="str">
        <f>[1]SP!D63</f>
        <v>Programas radiales emitidos</v>
      </c>
      <c r="E110" s="3">
        <v>24</v>
      </c>
      <c r="F110" s="3">
        <v>1503</v>
      </c>
      <c r="G110" s="4">
        <f t="shared" si="82"/>
        <v>62.625</v>
      </c>
      <c r="H110" s="5" t="str">
        <f t="shared" si="0"/>
        <v>MUY ALTO</v>
      </c>
      <c r="I110" s="4">
        <f t="shared" si="83"/>
        <v>0.6877950101146324</v>
      </c>
      <c r="J110" s="5" t="str">
        <f t="shared" si="1"/>
        <v>ALTO</v>
      </c>
      <c r="K110" s="4">
        <f t="shared" si="75"/>
        <v>43.073162508428851</v>
      </c>
      <c r="L110" s="5" t="str">
        <f t="shared" si="3"/>
        <v>MUY ALTO</v>
      </c>
      <c r="M110" s="6">
        <f t="shared" ref="M110:M112" si="86">+P110+Q110</f>
        <v>102</v>
      </c>
      <c r="N110" s="6">
        <f>[1]SP!F63/1000000</f>
        <v>148.30000000000001</v>
      </c>
      <c r="O110" s="6">
        <f t="shared" ref="O110:O112" si="87">+N110-M110</f>
        <v>46.300000000000011</v>
      </c>
      <c r="P110" s="6">
        <v>43</v>
      </c>
      <c r="Q110" s="6">
        <v>59</v>
      </c>
    </row>
    <row r="111" spans="1:17" ht="28.2" hidden="1" customHeight="1" x14ac:dyDescent="0.3">
      <c r="A111" s="38"/>
      <c r="B111" s="31" t="str">
        <f>[1]SP!A64</f>
        <v>SP-PY.4.3 Televisión</v>
      </c>
      <c r="C111" s="31"/>
      <c r="D111" s="3" t="str">
        <f>[1]SP!D64</f>
        <v>Programas televisivos realizados</v>
      </c>
      <c r="E111" s="3">
        <v>7</v>
      </c>
      <c r="F111" s="3">
        <v>116</v>
      </c>
      <c r="G111" s="4">
        <f t="shared" si="82"/>
        <v>16.571428571428573</v>
      </c>
      <c r="H111" s="5" t="str">
        <f t="shared" si="0"/>
        <v>MUY ALTO</v>
      </c>
      <c r="I111" s="4">
        <f t="shared" si="83"/>
        <v>0.67627494456762749</v>
      </c>
      <c r="J111" s="5" t="str">
        <f t="shared" si="1"/>
        <v>ALTO</v>
      </c>
      <c r="K111" s="4">
        <f t="shared" si="75"/>
        <v>11.206841938549257</v>
      </c>
      <c r="L111" s="5" t="str">
        <f t="shared" si="3"/>
        <v>MUY ALTO</v>
      </c>
      <c r="M111" s="6">
        <f t="shared" si="86"/>
        <v>61</v>
      </c>
      <c r="N111" s="6">
        <f>[1]SP!F64/1000000</f>
        <v>90.2</v>
      </c>
      <c r="O111" s="6">
        <f t="shared" si="87"/>
        <v>29.200000000000003</v>
      </c>
      <c r="P111" s="6">
        <v>37</v>
      </c>
      <c r="Q111" s="6">
        <v>24</v>
      </c>
    </row>
    <row r="112" spans="1:17" ht="28.2" hidden="1" customHeight="1" x14ac:dyDescent="0.3">
      <c r="A112" s="38"/>
      <c r="B112" s="31" t="str">
        <f>[1]SP!A65</f>
        <v>SP-PY.4.4 Comunicación organizacional</v>
      </c>
      <c r="C112" s="31"/>
      <c r="D112" s="3" t="str">
        <f>[1]SP!D65</f>
        <v>Capacitaciones realizadas</v>
      </c>
      <c r="E112" s="3">
        <v>24</v>
      </c>
      <c r="F112" s="3">
        <v>20</v>
      </c>
      <c r="G112" s="4">
        <f t="shared" si="82"/>
        <v>0.83333333333333337</v>
      </c>
      <c r="H112" s="5" t="str">
        <f t="shared" si="0"/>
        <v>MUY ALTO</v>
      </c>
      <c r="I112" s="4">
        <f t="shared" si="83"/>
        <v>0.90530077427039901</v>
      </c>
      <c r="J112" s="5" t="str">
        <f t="shared" si="1"/>
        <v>MUY ALTO</v>
      </c>
      <c r="K112" s="4">
        <f t="shared" si="75"/>
        <v>0.75441731189199923</v>
      </c>
      <c r="L112" s="5" t="str">
        <f t="shared" si="3"/>
        <v>ALTO</v>
      </c>
      <c r="M112" s="6">
        <f t="shared" si="86"/>
        <v>152</v>
      </c>
      <c r="N112" s="6">
        <f>[1]SP!F65/1000000</f>
        <v>167.9</v>
      </c>
      <c r="O112" s="6">
        <f t="shared" si="87"/>
        <v>15.900000000000006</v>
      </c>
      <c r="P112" s="6">
        <v>64</v>
      </c>
      <c r="Q112" s="6">
        <v>88</v>
      </c>
    </row>
    <row r="113" spans="1:17" ht="28.2" hidden="1" customHeight="1" x14ac:dyDescent="0.3">
      <c r="A113" s="38"/>
      <c r="B113" s="31" t="str">
        <f>[1]SP!A65</f>
        <v>SP-PY.4.4 Comunicación organizacional</v>
      </c>
      <c r="C113" s="31"/>
      <c r="D113" s="3" t="str">
        <f>[1]SP!D66</f>
        <v>Fachadas señalizadas</v>
      </c>
      <c r="E113" s="3">
        <v>3</v>
      </c>
      <c r="F113" s="3">
        <v>1</v>
      </c>
      <c r="G113" s="4">
        <f t="shared" si="82"/>
        <v>0.33333333333333331</v>
      </c>
      <c r="H113" s="5" t="str">
        <f t="shared" si="0"/>
        <v>BAJO</v>
      </c>
      <c r="I113" s="4"/>
      <c r="J113" s="5"/>
      <c r="K113" s="4"/>
      <c r="L113" s="5"/>
      <c r="M113" s="6"/>
      <c r="N113" s="6"/>
      <c r="O113" s="6"/>
      <c r="P113" s="6"/>
      <c r="Q113" s="6"/>
    </row>
    <row r="114" spans="1:17" ht="28.2" customHeight="1" x14ac:dyDescent="0.3">
      <c r="A114" s="38"/>
      <c r="B114" s="32" t="s">
        <v>35</v>
      </c>
      <c r="C114" s="32"/>
      <c r="D114" s="8"/>
      <c r="E114" s="8"/>
      <c r="F114" s="8"/>
      <c r="G114" s="9">
        <f>AVERAGE(G107:G113)</f>
        <v>16.179450113378682</v>
      </c>
      <c r="H114" s="5" t="str">
        <f t="shared" si="0"/>
        <v>MUY ALTO</v>
      </c>
      <c r="I114" s="9">
        <f>AVERAGE(I107:I113)</f>
        <v>0.74198692544644407</v>
      </c>
      <c r="J114" s="5" t="str">
        <f t="shared" si="1"/>
        <v>ALTO</v>
      </c>
      <c r="K114" s="9">
        <f t="shared" si="75"/>
        <v>12.004940445039969</v>
      </c>
      <c r="L114" s="5" t="str">
        <f t="shared" si="3"/>
        <v>MUY ALTO</v>
      </c>
      <c r="M114" s="10">
        <f t="shared" ref="M114:P114" si="88">SUM(M107:M113)</f>
        <v>423</v>
      </c>
      <c r="N114" s="10">
        <f t="shared" si="88"/>
        <v>561</v>
      </c>
      <c r="O114" s="10">
        <f t="shared" si="88"/>
        <v>138</v>
      </c>
      <c r="P114" s="10">
        <f t="shared" si="88"/>
        <v>177</v>
      </c>
      <c r="Q114" s="10">
        <f>SUM(Q107:Q113)</f>
        <v>246</v>
      </c>
    </row>
    <row r="115" spans="1:17" ht="47.4" hidden="1" customHeight="1" x14ac:dyDescent="0.3">
      <c r="A115" s="38"/>
      <c r="B115" s="31" t="str">
        <f>[1]SP!A72</f>
        <v>SP-PY.5.1 Construcción de una  Agenda Prospectiva para el desarrollo Social y humano del Departamento del Huila</v>
      </c>
      <c r="C115" s="31"/>
      <c r="D115" s="3" t="str">
        <f>[1]SP!D72</f>
        <v>DOCUMENTO</v>
      </c>
      <c r="E115" s="12">
        <v>0.2</v>
      </c>
      <c r="F115" s="12">
        <v>0.15</v>
      </c>
      <c r="G115" s="4">
        <f t="shared" ref="G115:G118" si="89">+F115/E115</f>
        <v>0.74999999999999989</v>
      </c>
      <c r="H115" s="5" t="str">
        <f t="shared" si="0"/>
        <v>ALTO</v>
      </c>
      <c r="I115" s="4">
        <f t="shared" ref="I115:I118" si="90">+M115/N115</f>
        <v>0.70769230769230773</v>
      </c>
      <c r="J115" s="5" t="str">
        <f t="shared" si="1"/>
        <v>ALTO</v>
      </c>
      <c r="K115" s="4">
        <f t="shared" si="75"/>
        <v>0.53076923076923077</v>
      </c>
      <c r="L115" s="5" t="str">
        <f t="shared" si="3"/>
        <v>MEDIO</v>
      </c>
      <c r="M115" s="6">
        <f t="shared" si="84"/>
        <v>92</v>
      </c>
      <c r="N115" s="6">
        <f>[1]SP!F72/1000000</f>
        <v>130</v>
      </c>
      <c r="O115" s="6">
        <f t="shared" si="85"/>
        <v>38</v>
      </c>
      <c r="P115" s="6">
        <v>33</v>
      </c>
      <c r="Q115" s="6">
        <v>59</v>
      </c>
    </row>
    <row r="116" spans="1:17" ht="45.6" hidden="1" customHeight="1" x14ac:dyDescent="0.3">
      <c r="A116" s="38"/>
      <c r="B116" s="31" t="str">
        <f>[1]SP!A73</f>
        <v>SP-PY.5.2 Formación y capacitación  en formulación,seguimiento y evaluación de políticas públicas</v>
      </c>
      <c r="C116" s="31"/>
      <c r="D116" s="3" t="str">
        <f>[1]SP!D73</f>
        <v>EVENTOS</v>
      </c>
      <c r="E116" s="3">
        <v>2</v>
      </c>
      <c r="F116" s="12">
        <v>2</v>
      </c>
      <c r="G116" s="4">
        <f t="shared" si="89"/>
        <v>1</v>
      </c>
      <c r="H116" s="5" t="str">
        <f t="shared" si="0"/>
        <v>MUY ALTO</v>
      </c>
      <c r="I116" s="4">
        <f t="shared" si="90"/>
        <v>0.4</v>
      </c>
      <c r="J116" s="5" t="str">
        <f t="shared" si="1"/>
        <v>BAJO</v>
      </c>
      <c r="K116" s="4">
        <f t="shared" si="75"/>
        <v>0.4</v>
      </c>
      <c r="L116" s="5" t="str">
        <f t="shared" si="3"/>
        <v>BAJO</v>
      </c>
      <c r="M116" s="6">
        <f t="shared" si="84"/>
        <v>4</v>
      </c>
      <c r="N116" s="6">
        <f>[1]SP!F73/1000000</f>
        <v>10</v>
      </c>
      <c r="O116" s="6">
        <f t="shared" si="85"/>
        <v>6</v>
      </c>
      <c r="P116" s="6">
        <v>4</v>
      </c>
      <c r="Q116" s="6">
        <v>0</v>
      </c>
    </row>
    <row r="117" spans="1:17" ht="45" hidden="1" customHeight="1" x14ac:dyDescent="0.3">
      <c r="A117" s="38"/>
      <c r="B117" s="31" t="str">
        <f>[1]SP!A74</f>
        <v>SP-PY.5.3 Investigación y generación de conocimiento sobre  politicas publicas regionales</v>
      </c>
      <c r="C117" s="31"/>
      <c r="D117" s="3" t="str">
        <f>[1]SP!D74</f>
        <v>ESTUDIOS REALIZADOS</v>
      </c>
      <c r="E117" s="3">
        <v>2</v>
      </c>
      <c r="F117" s="12">
        <v>2</v>
      </c>
      <c r="G117" s="4">
        <f t="shared" si="89"/>
        <v>1</v>
      </c>
      <c r="H117" s="5" t="str">
        <f t="shared" si="0"/>
        <v>MUY ALTO</v>
      </c>
      <c r="I117" s="4">
        <f t="shared" si="90"/>
        <v>1</v>
      </c>
      <c r="J117" s="5" t="str">
        <f t="shared" si="1"/>
        <v>MUY ALTO</v>
      </c>
      <c r="K117" s="4">
        <f t="shared" si="75"/>
        <v>1</v>
      </c>
      <c r="L117" s="5" t="str">
        <f t="shared" si="3"/>
        <v>MUY ALTO</v>
      </c>
      <c r="M117" s="6">
        <f t="shared" si="84"/>
        <v>8</v>
      </c>
      <c r="N117" s="6">
        <f>[1]SP!F74/1000000</f>
        <v>8</v>
      </c>
      <c r="O117" s="6">
        <f t="shared" si="85"/>
        <v>0</v>
      </c>
      <c r="P117" s="6">
        <v>0</v>
      </c>
      <c r="Q117" s="6">
        <v>8</v>
      </c>
    </row>
    <row r="118" spans="1:17" ht="39" hidden="1" customHeight="1" x14ac:dyDescent="0.3">
      <c r="A118" s="38"/>
      <c r="B118" s="31" t="str">
        <f>[1]SP!A75</f>
        <v>SP-PY.5.4 Creación y puesta en funcionamiento del Observatorio Regional de Políticas Públicas</v>
      </c>
      <c r="C118" s="31"/>
      <c r="D118" s="3" t="str">
        <f>[1]SP!D75</f>
        <v>OBSERVATORIO</v>
      </c>
      <c r="E118" s="12">
        <v>0.45</v>
      </c>
      <c r="F118" s="12">
        <v>0.45</v>
      </c>
      <c r="G118" s="4">
        <f t="shared" si="89"/>
        <v>1</v>
      </c>
      <c r="H118" s="5" t="str">
        <f t="shared" si="0"/>
        <v>MUY ALTO</v>
      </c>
      <c r="I118" s="4">
        <f t="shared" si="90"/>
        <v>0.48</v>
      </c>
      <c r="J118" s="5" t="str">
        <f t="shared" si="1"/>
        <v>MEDIO</v>
      </c>
      <c r="K118" s="4">
        <f t="shared" si="75"/>
        <v>0.48</v>
      </c>
      <c r="L118" s="5" t="str">
        <f t="shared" si="3"/>
        <v>MEDIO</v>
      </c>
      <c r="M118" s="6">
        <f t="shared" si="84"/>
        <v>12</v>
      </c>
      <c r="N118" s="6">
        <f>[1]SP!F75/1000000</f>
        <v>25</v>
      </c>
      <c r="O118" s="6">
        <f t="shared" si="85"/>
        <v>13</v>
      </c>
      <c r="P118" s="6">
        <v>11</v>
      </c>
      <c r="Q118" s="6">
        <v>1</v>
      </c>
    </row>
    <row r="119" spans="1:17" ht="28.2" customHeight="1" x14ac:dyDescent="0.3">
      <c r="A119" s="38"/>
      <c r="B119" s="32" t="s">
        <v>36</v>
      </c>
      <c r="C119" s="32"/>
      <c r="D119" s="8"/>
      <c r="E119" s="8"/>
      <c r="F119" s="8"/>
      <c r="G119" s="9">
        <f>AVERAGE(G115:G118)</f>
        <v>0.9375</v>
      </c>
      <c r="H119" s="5" t="str">
        <f t="shared" si="0"/>
        <v>MUY ALTO</v>
      </c>
      <c r="I119" s="9">
        <f>AVERAGE(I115:I118)</f>
        <v>0.64692307692307693</v>
      </c>
      <c r="J119" s="5" t="str">
        <f t="shared" si="1"/>
        <v>ALTO</v>
      </c>
      <c r="K119" s="9">
        <f t="shared" si="75"/>
        <v>0.60649038461538463</v>
      </c>
      <c r="L119" s="5" t="str">
        <f t="shared" si="3"/>
        <v>ALTO</v>
      </c>
      <c r="M119" s="10">
        <f t="shared" ref="M119:P119" si="91">SUM(M115:M118)</f>
        <v>116</v>
      </c>
      <c r="N119" s="10">
        <f t="shared" si="91"/>
        <v>173</v>
      </c>
      <c r="O119" s="10">
        <f t="shared" si="91"/>
        <v>57</v>
      </c>
      <c r="P119" s="10">
        <f t="shared" si="91"/>
        <v>48</v>
      </c>
      <c r="Q119" s="10">
        <f>SUM(Q115:Q118)</f>
        <v>68</v>
      </c>
    </row>
    <row r="120" spans="1:17" ht="28.2" hidden="1" customHeight="1" x14ac:dyDescent="0.3">
      <c r="A120" s="38"/>
      <c r="B120" s="31" t="str">
        <f>[1]SP!A81</f>
        <v>SP-PY.6. 1Fortalecimiento de las sedes regionale</v>
      </c>
      <c r="C120" s="31"/>
      <c r="D120" s="3" t="str">
        <f>[1]SP!D81</f>
        <v xml:space="preserve"># ESTUDIANTES </v>
      </c>
      <c r="E120" s="3">
        <v>60</v>
      </c>
      <c r="F120" s="3">
        <v>271</v>
      </c>
      <c r="G120" s="4">
        <f>+F120/E120</f>
        <v>4.5166666666666666</v>
      </c>
      <c r="H120" s="5" t="str">
        <f t="shared" si="0"/>
        <v>MUY ALTO</v>
      </c>
      <c r="I120" s="4">
        <f>+M120/N120</f>
        <v>0.51830330533535662</v>
      </c>
      <c r="J120" s="5" t="str">
        <f t="shared" si="1"/>
        <v>MEDIO</v>
      </c>
      <c r="K120" s="4">
        <f t="shared" si="75"/>
        <v>2.3410032624313608</v>
      </c>
      <c r="L120" s="5" t="str">
        <f t="shared" si="3"/>
        <v>MUY ALTO</v>
      </c>
      <c r="M120" s="6">
        <f t="shared" si="84"/>
        <v>90</v>
      </c>
      <c r="N120" s="6">
        <f>[1]SP!F81/1000000</f>
        <v>173.64349999999999</v>
      </c>
      <c r="O120" s="6">
        <f t="shared" si="85"/>
        <v>83.643499999999989</v>
      </c>
      <c r="P120" s="6">
        <v>0</v>
      </c>
      <c r="Q120" s="6">
        <v>90</v>
      </c>
    </row>
    <row r="121" spans="1:17" ht="28.2" customHeight="1" x14ac:dyDescent="0.3">
      <c r="A121" s="39"/>
      <c r="B121" s="32" t="s">
        <v>37</v>
      </c>
      <c r="C121" s="32"/>
      <c r="D121" s="8"/>
      <c r="E121" s="8"/>
      <c r="F121" s="8"/>
      <c r="G121" s="9">
        <f>AVERAGE(G120)</f>
        <v>4.5166666666666666</v>
      </c>
      <c r="H121" s="5" t="str">
        <f t="shared" si="0"/>
        <v>MUY ALTO</v>
      </c>
      <c r="I121" s="9">
        <f>AVERAGE(I120)</f>
        <v>0.51830330533535662</v>
      </c>
      <c r="J121" s="5" t="str">
        <f t="shared" si="1"/>
        <v>MEDIO</v>
      </c>
      <c r="K121" s="9">
        <f t="shared" si="75"/>
        <v>2.3410032624313608</v>
      </c>
      <c r="L121" s="5" t="str">
        <f t="shared" si="3"/>
        <v>MUY ALTO</v>
      </c>
      <c r="M121" s="10">
        <f>SUM(M120)</f>
        <v>90</v>
      </c>
      <c r="N121" s="10">
        <f t="shared" ref="N121:Q121" si="92">SUM(N120)</f>
        <v>173.64349999999999</v>
      </c>
      <c r="O121" s="10">
        <f t="shared" si="92"/>
        <v>83.643499999999989</v>
      </c>
      <c r="P121" s="10">
        <f t="shared" si="92"/>
        <v>0</v>
      </c>
      <c r="Q121" s="10">
        <f t="shared" si="92"/>
        <v>90</v>
      </c>
    </row>
    <row r="122" spans="1:17" ht="31.95" customHeight="1" x14ac:dyDescent="0.3">
      <c r="A122" s="17"/>
      <c r="B122" s="33" t="s">
        <v>38</v>
      </c>
      <c r="C122" s="33"/>
      <c r="D122" s="14"/>
      <c r="E122" s="14"/>
      <c r="F122" s="14"/>
      <c r="G122" s="15">
        <f>AVERAGE(G121,G119,G114,G106,G91,G69)</f>
        <v>5.6605417166778809</v>
      </c>
      <c r="H122" s="5" t="str">
        <f t="shared" si="0"/>
        <v>MUY ALTO</v>
      </c>
      <c r="I122" s="15">
        <f>AVERAGE(I121,I119,I114,I106,I91,I69)</f>
        <v>0.55273286158979706</v>
      </c>
      <c r="J122" s="5" t="str">
        <f t="shared" si="1"/>
        <v>MEDIO</v>
      </c>
      <c r="K122" s="15">
        <f>AVERAGE(K69,K91,K106,K114,K119,K121)</f>
        <v>3.4828140307629609</v>
      </c>
      <c r="L122" s="5" t="str">
        <f t="shared" si="3"/>
        <v>MUY ALTO</v>
      </c>
      <c r="M122" s="16">
        <f>+M121+M119+M114+M106+M91+M69</f>
        <v>2350</v>
      </c>
      <c r="N122" s="16">
        <f t="shared" ref="N122:Q122" si="93">+N121+N119+N114+N106+N91+N69</f>
        <v>6144.0285000000003</v>
      </c>
      <c r="O122" s="16">
        <f t="shared" si="93"/>
        <v>3794.0285000000003</v>
      </c>
      <c r="P122" s="16">
        <f t="shared" si="93"/>
        <v>619</v>
      </c>
      <c r="Q122" s="16">
        <f t="shared" si="93"/>
        <v>1731</v>
      </c>
    </row>
    <row r="123" spans="1:17" ht="31.95" hidden="1" customHeight="1" x14ac:dyDescent="0.3">
      <c r="A123" s="40" t="s">
        <v>39</v>
      </c>
      <c r="B123" s="31" t="str">
        <f>[1]SB!A6</f>
        <v>SB.PY.1.1 Atención Médica a Estudiantes</v>
      </c>
      <c r="C123" s="31"/>
      <c r="D123" s="3" t="str">
        <f>[1]SB!D6</f>
        <v>CONSULTAS</v>
      </c>
      <c r="E123" s="3">
        <v>1800</v>
      </c>
      <c r="F123" s="3">
        <v>134</v>
      </c>
      <c r="G123" s="4">
        <f t="shared" ref="G123:G129" si="94">+F123/E123</f>
        <v>7.4444444444444438E-2</v>
      </c>
      <c r="H123" s="5" t="str">
        <f t="shared" si="0"/>
        <v>MUY BAJO</v>
      </c>
      <c r="I123" s="4">
        <f t="shared" ref="I123:I129" si="95">+M123/N123</f>
        <v>0.46666666666666667</v>
      </c>
      <c r="J123" s="5" t="str">
        <f t="shared" si="1"/>
        <v>MEDIO</v>
      </c>
      <c r="K123" s="4">
        <f t="shared" ref="K123:K146" si="96">+G123*I123</f>
        <v>3.4740740740740739E-2</v>
      </c>
      <c r="L123" s="5" t="str">
        <f t="shared" si="3"/>
        <v>MUY BAJO</v>
      </c>
      <c r="M123" s="6">
        <f t="shared" ref="M123:M129" si="97">+P123+Q123</f>
        <v>56</v>
      </c>
      <c r="N123" s="6">
        <f>[1]SB!F6/1000000</f>
        <v>120</v>
      </c>
      <c r="O123" s="6">
        <f t="shared" ref="O123:O129" si="98">+N123-M123</f>
        <v>64</v>
      </c>
      <c r="P123" s="6">
        <v>0</v>
      </c>
      <c r="Q123" s="6">
        <v>56</v>
      </c>
    </row>
    <row r="124" spans="1:17" ht="31.95" hidden="1" customHeight="1" x14ac:dyDescent="0.3">
      <c r="A124" s="41"/>
      <c r="B124" s="31" t="str">
        <f>[1]SB!A7</f>
        <v>SB.PY.1.2 Atención Odontológica a Estudiantes</v>
      </c>
      <c r="C124" s="31"/>
      <c r="D124" s="3" t="str">
        <f>[1]SB!D7</f>
        <v>CONSULTAS</v>
      </c>
      <c r="E124" s="3">
        <v>980</v>
      </c>
      <c r="F124" s="3">
        <v>51</v>
      </c>
      <c r="G124" s="4">
        <f t="shared" si="94"/>
        <v>5.2040816326530612E-2</v>
      </c>
      <c r="H124" s="5" t="str">
        <f t="shared" si="0"/>
        <v>MUY BAJO</v>
      </c>
      <c r="I124" s="4">
        <f t="shared" si="95"/>
        <v>0.17647058823529413</v>
      </c>
      <c r="J124" s="5" t="str">
        <f t="shared" si="1"/>
        <v>MUY BAJO</v>
      </c>
      <c r="K124" s="4">
        <f t="shared" si="96"/>
        <v>9.1836734693877559E-3</v>
      </c>
      <c r="L124" s="5" t="str">
        <f t="shared" si="3"/>
        <v>MUY BAJO</v>
      </c>
      <c r="M124" s="6">
        <f t="shared" si="97"/>
        <v>15</v>
      </c>
      <c r="N124" s="6">
        <f>[1]SB!F7/1000000</f>
        <v>85</v>
      </c>
      <c r="O124" s="6">
        <f t="shared" si="98"/>
        <v>70</v>
      </c>
      <c r="P124" s="6">
        <v>0</v>
      </c>
      <c r="Q124" s="6">
        <v>15</v>
      </c>
    </row>
    <row r="125" spans="1:17" ht="31.95" hidden="1" customHeight="1" x14ac:dyDescent="0.3">
      <c r="A125" s="41"/>
      <c r="B125" s="31" t="str">
        <f>[1]SB!A8</f>
        <v>SB.PY.1.3 Atención Psicológico a Estudiantes</v>
      </c>
      <c r="C125" s="31"/>
      <c r="D125" s="3" t="str">
        <f>[1]SB!D8</f>
        <v>CONSULTAS</v>
      </c>
      <c r="E125" s="3">
        <v>1300</v>
      </c>
      <c r="F125" s="3">
        <v>2931</v>
      </c>
      <c r="G125" s="4">
        <f t="shared" si="94"/>
        <v>2.2546153846153847</v>
      </c>
      <c r="H125" s="5" t="str">
        <f t="shared" si="0"/>
        <v>MUY ALTO</v>
      </c>
      <c r="I125" s="4">
        <f t="shared" si="95"/>
        <v>0.46</v>
      </c>
      <c r="J125" s="5" t="str">
        <f t="shared" si="1"/>
        <v>MEDIO</v>
      </c>
      <c r="K125" s="4">
        <f t="shared" si="96"/>
        <v>1.037123076923077</v>
      </c>
      <c r="L125" s="5" t="str">
        <f t="shared" si="3"/>
        <v>MUY ALTO</v>
      </c>
      <c r="M125" s="6">
        <f t="shared" si="97"/>
        <v>46</v>
      </c>
      <c r="N125" s="6">
        <f>[1]SB!F8/1000000</f>
        <v>100</v>
      </c>
      <c r="O125" s="6">
        <f t="shared" si="98"/>
        <v>54</v>
      </c>
      <c r="P125" s="6">
        <v>-9</v>
      </c>
      <c r="Q125" s="6">
        <v>55</v>
      </c>
    </row>
    <row r="126" spans="1:17" ht="31.95" hidden="1" customHeight="1" x14ac:dyDescent="0.3">
      <c r="A126" s="41"/>
      <c r="B126" s="31" t="str">
        <f>[1]SB!A9</f>
        <v>SB.PY.1.4 PyP - Promoción y prevención médica</v>
      </c>
      <c r="C126" s="31"/>
      <c r="D126" s="3" t="str">
        <f>[1]SB!D9</f>
        <v>CAMPAÑAS</v>
      </c>
      <c r="E126" s="3">
        <v>10</v>
      </c>
      <c r="F126" s="3">
        <v>0</v>
      </c>
      <c r="G126" s="4">
        <f t="shared" si="94"/>
        <v>0</v>
      </c>
      <c r="H126" s="5" t="str">
        <f t="shared" si="0"/>
        <v>MUY BAJO</v>
      </c>
      <c r="I126" s="4">
        <f t="shared" si="95"/>
        <v>0</v>
      </c>
      <c r="J126" s="5" t="str">
        <f t="shared" si="1"/>
        <v>MUY BAJO</v>
      </c>
      <c r="K126" s="4">
        <f t="shared" si="96"/>
        <v>0</v>
      </c>
      <c r="L126" s="5" t="str">
        <f t="shared" si="3"/>
        <v>MUY BAJO</v>
      </c>
      <c r="M126" s="6">
        <f t="shared" si="97"/>
        <v>0</v>
      </c>
      <c r="N126" s="6">
        <f>[1]SB!F9/1000000</f>
        <v>20</v>
      </c>
      <c r="O126" s="6">
        <f t="shared" si="98"/>
        <v>20</v>
      </c>
      <c r="P126" s="6">
        <v>0</v>
      </c>
      <c r="Q126" s="6">
        <v>0</v>
      </c>
    </row>
    <row r="127" spans="1:17" ht="31.95" hidden="1" customHeight="1" x14ac:dyDescent="0.3">
      <c r="A127" s="41"/>
      <c r="B127" s="31" t="str">
        <f>[1]SB!A10</f>
        <v>SB.PY.1.5 PyP - Promoción y Prevención odontológica</v>
      </c>
      <c r="C127" s="31"/>
      <c r="D127" s="3" t="str">
        <f>[1]SB!D10</f>
        <v>CAMPAÑAS</v>
      </c>
      <c r="E127" s="3">
        <v>10</v>
      </c>
      <c r="F127" s="3">
        <v>0</v>
      </c>
      <c r="G127" s="4">
        <f t="shared" si="94"/>
        <v>0</v>
      </c>
      <c r="H127" s="5" t="str">
        <f t="shared" si="0"/>
        <v>MUY BAJO</v>
      </c>
      <c r="I127" s="4">
        <f t="shared" si="95"/>
        <v>0</v>
      </c>
      <c r="J127" s="5" t="str">
        <f t="shared" si="1"/>
        <v>MUY BAJO</v>
      </c>
      <c r="K127" s="4">
        <f t="shared" si="96"/>
        <v>0</v>
      </c>
      <c r="L127" s="5" t="str">
        <f t="shared" si="3"/>
        <v>MUY BAJO</v>
      </c>
      <c r="M127" s="6">
        <f t="shared" si="97"/>
        <v>0</v>
      </c>
      <c r="N127" s="6">
        <f>[1]SB!F10/1000000</f>
        <v>17</v>
      </c>
      <c r="O127" s="6">
        <f t="shared" si="98"/>
        <v>17</v>
      </c>
      <c r="P127" s="6">
        <v>0</v>
      </c>
      <c r="Q127" s="6">
        <v>0</v>
      </c>
    </row>
    <row r="128" spans="1:17" ht="31.95" hidden="1" customHeight="1" x14ac:dyDescent="0.3">
      <c r="A128" s="41"/>
      <c r="B128" s="31" t="str">
        <f>[1]SB!A11</f>
        <v>SB.PY.1.6 PyP - Promoción y prevención sicológica en Población Vulnerable</v>
      </c>
      <c r="C128" s="31"/>
      <c r="D128" s="3" t="str">
        <f>[1]SB!D11</f>
        <v>CAMPAÑAS</v>
      </c>
      <c r="E128" s="3">
        <v>10</v>
      </c>
      <c r="F128" s="3">
        <v>0</v>
      </c>
      <c r="G128" s="4">
        <f t="shared" si="94"/>
        <v>0</v>
      </c>
      <c r="H128" s="5" t="str">
        <f t="shared" si="0"/>
        <v>MUY BAJO</v>
      </c>
      <c r="I128" s="4">
        <f t="shared" si="95"/>
        <v>0.29268292682926828</v>
      </c>
      <c r="J128" s="5" t="str">
        <f t="shared" si="1"/>
        <v>BAJO</v>
      </c>
      <c r="K128" s="4">
        <f t="shared" si="96"/>
        <v>0</v>
      </c>
      <c r="L128" s="5" t="str">
        <f t="shared" si="3"/>
        <v>MUY BAJO</v>
      </c>
      <c r="M128" s="6">
        <f t="shared" si="97"/>
        <v>12</v>
      </c>
      <c r="N128" s="6">
        <f>[1]SB!F11/1000000</f>
        <v>41</v>
      </c>
      <c r="O128" s="6">
        <f t="shared" si="98"/>
        <v>29</v>
      </c>
      <c r="P128" s="6">
        <v>0</v>
      </c>
      <c r="Q128" s="6">
        <v>12</v>
      </c>
    </row>
    <row r="129" spans="1:21" ht="31.95" hidden="1" customHeight="1" x14ac:dyDescent="0.3">
      <c r="A129" s="41"/>
      <c r="B129" s="31" t="str">
        <f>[1]SB!A12</f>
        <v>SB.PY.1.7 Formación sanologica para la comunidad universitaria "USCO SALUDABLE"</v>
      </c>
      <c r="C129" s="31"/>
      <c r="D129" s="3" t="str">
        <f>[1]SB!D12</f>
        <v>ASISTENTES</v>
      </c>
      <c r="E129" s="3">
        <v>6694</v>
      </c>
      <c r="F129" s="3">
        <v>2295</v>
      </c>
      <c r="G129" s="4">
        <f t="shared" si="94"/>
        <v>0.34284433821332538</v>
      </c>
      <c r="H129" s="5" t="str">
        <f t="shared" si="0"/>
        <v>BAJO</v>
      </c>
      <c r="I129" s="4">
        <f t="shared" si="95"/>
        <v>0.48226950354609927</v>
      </c>
      <c r="J129" s="5" t="str">
        <f t="shared" si="1"/>
        <v>MEDIO</v>
      </c>
      <c r="K129" s="4">
        <f t="shared" si="96"/>
        <v>0.16534336878373138</v>
      </c>
      <c r="L129" s="5" t="str">
        <f t="shared" si="3"/>
        <v>MUY BAJO</v>
      </c>
      <c r="M129" s="6">
        <f t="shared" si="97"/>
        <v>68</v>
      </c>
      <c r="N129" s="6">
        <f>[1]SB!F12/1000000</f>
        <v>141</v>
      </c>
      <c r="O129" s="6">
        <f t="shared" si="98"/>
        <v>73</v>
      </c>
      <c r="P129" s="6">
        <v>0</v>
      </c>
      <c r="Q129" s="6">
        <v>68</v>
      </c>
    </row>
    <row r="130" spans="1:21" ht="28.2" customHeight="1" x14ac:dyDescent="0.3">
      <c r="A130" s="41"/>
      <c r="B130" s="32" t="s">
        <v>40</v>
      </c>
      <c r="C130" s="32"/>
      <c r="D130" s="8"/>
      <c r="E130" s="8"/>
      <c r="F130" s="8"/>
      <c r="G130" s="9">
        <f>AVERAGE(G123:G129)</f>
        <v>0.38913499765709786</v>
      </c>
      <c r="H130" s="5" t="str">
        <f t="shared" si="0"/>
        <v>BAJO</v>
      </c>
      <c r="I130" s="9">
        <f>AVERAGE(I123:I129)</f>
        <v>0.2682985264681898</v>
      </c>
      <c r="J130" s="5" t="str">
        <f t="shared" si="1"/>
        <v>BAJO</v>
      </c>
      <c r="K130" s="9">
        <f t="shared" si="96"/>
        <v>0.10440434646860185</v>
      </c>
      <c r="L130" s="5" t="str">
        <f t="shared" si="3"/>
        <v>MUY BAJO</v>
      </c>
      <c r="M130" s="10">
        <f>SUM(M123:M129)</f>
        <v>197</v>
      </c>
      <c r="N130" s="10">
        <f>SUM(N123:N129)</f>
        <v>524</v>
      </c>
      <c r="O130" s="10">
        <f>SUM(O123:O129)</f>
        <v>327</v>
      </c>
      <c r="P130" s="10">
        <f>SUM(P123:P129)</f>
        <v>-9</v>
      </c>
      <c r="Q130" s="10">
        <f>SUM(Q123:Q129)</f>
        <v>206</v>
      </c>
    </row>
    <row r="131" spans="1:21" ht="28.2" hidden="1" customHeight="1" x14ac:dyDescent="0.3">
      <c r="A131" s="41"/>
      <c r="B131" s="31" t="str">
        <f>[1]SB!A18</f>
        <v>SB.PY.2.1 Formación Deportiva en las diferentes disciplinas.</v>
      </c>
      <c r="C131" s="31"/>
      <c r="D131" s="3" t="str">
        <f>[1]SB!D18</f>
        <v>EVENTOS</v>
      </c>
      <c r="E131" s="3">
        <v>32</v>
      </c>
      <c r="F131" s="3">
        <v>91</v>
      </c>
      <c r="G131" s="4">
        <f t="shared" ref="G131:G133" si="99">+F131/E131</f>
        <v>2.84375</v>
      </c>
      <c r="H131" s="5" t="str">
        <f t="shared" si="0"/>
        <v>MUY ALTO</v>
      </c>
      <c r="I131" s="4">
        <f t="shared" ref="I131:I133" si="100">+M131/N131</f>
        <v>0.47325102880658437</v>
      </c>
      <c r="J131" s="5" t="str">
        <f t="shared" si="1"/>
        <v>MEDIO</v>
      </c>
      <c r="K131" s="4">
        <f t="shared" si="96"/>
        <v>1.3458076131687242</v>
      </c>
      <c r="L131" s="5" t="str">
        <f t="shared" si="3"/>
        <v>MUY ALTO</v>
      </c>
      <c r="M131" s="6">
        <f t="shared" ref="M131:M133" si="101">+P131+Q131</f>
        <v>46</v>
      </c>
      <c r="N131" s="6">
        <f>[1]SB!F18/1000000</f>
        <v>97.2</v>
      </c>
      <c r="O131" s="6">
        <f t="shared" ref="O131:O133" si="102">+N131-M131</f>
        <v>51.2</v>
      </c>
      <c r="P131" s="6">
        <v>6</v>
      </c>
      <c r="Q131" s="6">
        <v>40</v>
      </c>
    </row>
    <row r="132" spans="1:21" ht="28.2" hidden="1" customHeight="1" x14ac:dyDescent="0.3">
      <c r="A132" s="41"/>
      <c r="B132" s="31" t="str">
        <f>[1]SB!A19</f>
        <v>SB.PY.2.2 Representación - Competitiva</v>
      </c>
      <c r="C132" s="31"/>
      <c r="D132" s="3" t="str">
        <f>[1]SB!D19</f>
        <v>EVENTOS</v>
      </c>
      <c r="E132" s="3">
        <v>116</v>
      </c>
      <c r="F132" s="3">
        <v>105</v>
      </c>
      <c r="G132" s="4">
        <f t="shared" si="99"/>
        <v>0.90517241379310343</v>
      </c>
      <c r="H132" s="5" t="str">
        <f t="shared" si="0"/>
        <v>MUY ALTO</v>
      </c>
      <c r="I132" s="4">
        <f t="shared" si="100"/>
        <v>0.47743467933491684</v>
      </c>
      <c r="J132" s="5" t="str">
        <f t="shared" si="1"/>
        <v>MEDIO</v>
      </c>
      <c r="K132" s="4">
        <f t="shared" si="96"/>
        <v>0.43216070112212301</v>
      </c>
      <c r="L132" s="5" t="str">
        <f t="shared" si="3"/>
        <v>MEDIO</v>
      </c>
      <c r="M132" s="6">
        <f t="shared" si="101"/>
        <v>201</v>
      </c>
      <c r="N132" s="6">
        <f>[1]SB!F19/1000000</f>
        <v>421</v>
      </c>
      <c r="O132" s="6">
        <f t="shared" si="102"/>
        <v>220</v>
      </c>
      <c r="P132" s="6">
        <v>39</v>
      </c>
      <c r="Q132" s="6">
        <v>162</v>
      </c>
    </row>
    <row r="133" spans="1:21" ht="28.2" hidden="1" customHeight="1" x14ac:dyDescent="0.3">
      <c r="A133" s="41"/>
      <c r="B133" s="31" t="str">
        <f>[1]SB!A20</f>
        <v>SB.PY.2.3 Recreación y Aprovechamiento del Tiempo Libre</v>
      </c>
      <c r="C133" s="31"/>
      <c r="D133" s="3" t="str">
        <f>[1]SB!D20</f>
        <v>EVENTOS</v>
      </c>
      <c r="E133" s="3">
        <v>83</v>
      </c>
      <c r="F133" s="3">
        <v>56</v>
      </c>
      <c r="G133" s="4">
        <f t="shared" si="99"/>
        <v>0.67469879518072284</v>
      </c>
      <c r="H133" s="5" t="str">
        <f t="shared" si="0"/>
        <v>ALTO</v>
      </c>
      <c r="I133" s="4">
        <f t="shared" si="100"/>
        <v>0</v>
      </c>
      <c r="J133" s="5" t="str">
        <f t="shared" si="1"/>
        <v>MUY BAJO</v>
      </c>
      <c r="K133" s="4">
        <f t="shared" si="96"/>
        <v>0</v>
      </c>
      <c r="L133" s="5" t="str">
        <f t="shared" si="3"/>
        <v>MUY BAJO</v>
      </c>
      <c r="M133" s="6">
        <f t="shared" si="101"/>
        <v>0</v>
      </c>
      <c r="N133" s="6">
        <f>[1]SB!F20/1000000</f>
        <v>130</v>
      </c>
      <c r="O133" s="6">
        <f t="shared" si="102"/>
        <v>130</v>
      </c>
      <c r="P133" s="6">
        <v>-2</v>
      </c>
      <c r="Q133" s="6">
        <v>2</v>
      </c>
    </row>
    <row r="134" spans="1:21" ht="28.2" customHeight="1" x14ac:dyDescent="0.3">
      <c r="A134" s="41"/>
      <c r="B134" s="32" t="s">
        <v>41</v>
      </c>
      <c r="C134" s="32"/>
      <c r="D134" s="8"/>
      <c r="E134" s="8"/>
      <c r="F134" s="8"/>
      <c r="G134" s="9">
        <f>AVERAGE(G131:G133)</f>
        <v>1.4745404029912752</v>
      </c>
      <c r="H134" s="5" t="str">
        <f t="shared" si="0"/>
        <v>MUY ALTO</v>
      </c>
      <c r="I134" s="9">
        <f>AVERAGE(I131:I133)</f>
        <v>0.31689523604716707</v>
      </c>
      <c r="J134" s="5" t="str">
        <f t="shared" si="1"/>
        <v>BAJO</v>
      </c>
      <c r="K134" s="9">
        <f t="shared" si="96"/>
        <v>0.46727482906700502</v>
      </c>
      <c r="L134" s="5" t="str">
        <f t="shared" si="3"/>
        <v>MEDIO</v>
      </c>
      <c r="M134" s="10">
        <f>SUM(M131:M133)</f>
        <v>247</v>
      </c>
      <c r="N134" s="10">
        <f t="shared" ref="N134:O134" si="103">SUM(N131:N133)</f>
        <v>648.20000000000005</v>
      </c>
      <c r="O134" s="10">
        <f t="shared" si="103"/>
        <v>401.2</v>
      </c>
      <c r="P134" s="10">
        <f>SUM(P131:P133)</f>
        <v>43</v>
      </c>
      <c r="Q134" s="10">
        <f t="shared" ref="Q134" si="104">SUM(Q131:Q133)</f>
        <v>204</v>
      </c>
    </row>
    <row r="135" spans="1:21" ht="28.2" hidden="1" customHeight="1" x14ac:dyDescent="0.3">
      <c r="A135" s="41"/>
      <c r="B135" s="31" t="str">
        <f>[1]SB!A26</f>
        <v>SB.PY.3.1 Formación en modalidades artístiscas</v>
      </c>
      <c r="C135" s="31"/>
      <c r="D135" s="3" t="str">
        <f>[1]SB!D26</f>
        <v>TALLERES</v>
      </c>
      <c r="E135" s="3">
        <v>16</v>
      </c>
      <c r="F135" s="3">
        <v>159</v>
      </c>
      <c r="G135" s="4">
        <f t="shared" ref="G135:G136" si="105">+F135/E135</f>
        <v>9.9375</v>
      </c>
      <c r="H135" s="5" t="str">
        <f t="shared" si="0"/>
        <v>MUY ALTO</v>
      </c>
      <c r="I135" s="4">
        <f t="shared" ref="I135:I136" si="106">+M135/N135</f>
        <v>0.59817774632886644</v>
      </c>
      <c r="J135" s="5" t="str">
        <f t="shared" si="1"/>
        <v>MEDIO</v>
      </c>
      <c r="K135" s="4">
        <f t="shared" si="96"/>
        <v>5.9443913541431099</v>
      </c>
      <c r="L135" s="5" t="str">
        <f t="shared" si="3"/>
        <v>MUY ALTO</v>
      </c>
      <c r="M135" s="6">
        <f t="shared" ref="M135:M136" si="107">+P135+Q135</f>
        <v>123</v>
      </c>
      <c r="N135" s="6">
        <f>[1]SB!F26/1000000</f>
        <v>205.62450000000001</v>
      </c>
      <c r="O135" s="6">
        <f t="shared" ref="O135:O136" si="108">+N135-M135</f>
        <v>82.624500000000012</v>
      </c>
      <c r="P135" s="6">
        <v>0</v>
      </c>
      <c r="Q135" s="6">
        <v>123</v>
      </c>
    </row>
    <row r="136" spans="1:21" ht="28.2" hidden="1" customHeight="1" x14ac:dyDescent="0.3">
      <c r="A136" s="41"/>
      <c r="B136" s="31" t="str">
        <f>[1]SB!A27</f>
        <v>SB.PY.3.2 Puestas en escena de los grupos artísticos</v>
      </c>
      <c r="C136" s="31"/>
      <c r="D136" s="3" t="str">
        <f>[1]SB!D27</f>
        <v>EVENTOS</v>
      </c>
      <c r="E136" s="3">
        <v>260</v>
      </c>
      <c r="F136" s="3">
        <v>631</v>
      </c>
      <c r="G136" s="4">
        <f t="shared" si="105"/>
        <v>2.4269230769230767</v>
      </c>
      <c r="H136" s="5" t="str">
        <f t="shared" si="0"/>
        <v>MUY ALTO</v>
      </c>
      <c r="I136" s="4">
        <f t="shared" si="106"/>
        <v>0.5325240912439908</v>
      </c>
      <c r="J136" s="5" t="str">
        <f t="shared" si="1"/>
        <v>MEDIO</v>
      </c>
      <c r="K136" s="4">
        <f t="shared" si="96"/>
        <v>1.2923950060575313</v>
      </c>
      <c r="L136" s="5" t="str">
        <f t="shared" si="3"/>
        <v>MUY ALTO</v>
      </c>
      <c r="M136" s="6">
        <f t="shared" si="107"/>
        <v>219</v>
      </c>
      <c r="N136" s="6">
        <f>[1]SB!F27/1000000</f>
        <v>411.24900000000002</v>
      </c>
      <c r="O136" s="6">
        <f t="shared" si="108"/>
        <v>192.24900000000002</v>
      </c>
      <c r="P136" s="6">
        <v>51</v>
      </c>
      <c r="Q136" s="6">
        <v>168</v>
      </c>
    </row>
    <row r="137" spans="1:21" ht="28.2" customHeight="1" x14ac:dyDescent="0.3">
      <c r="A137" s="41"/>
      <c r="B137" s="32" t="s">
        <v>42</v>
      </c>
      <c r="C137" s="32"/>
      <c r="D137" s="8"/>
      <c r="E137" s="8"/>
      <c r="F137" s="8"/>
      <c r="G137" s="9">
        <f>AVERAGE(G135:G136)</f>
        <v>6.1822115384615381</v>
      </c>
      <c r="H137" s="5" t="str">
        <f t="shared" si="0"/>
        <v>MUY ALTO</v>
      </c>
      <c r="I137" s="9">
        <f>AVERAGE(I135:I136)</f>
        <v>0.56535091878642862</v>
      </c>
      <c r="J137" s="5" t="str">
        <f t="shared" si="1"/>
        <v>MEDIO</v>
      </c>
      <c r="K137" s="9">
        <f t="shared" si="96"/>
        <v>3.4951189734012909</v>
      </c>
      <c r="L137" s="5" t="str">
        <f t="shared" si="3"/>
        <v>MUY ALTO</v>
      </c>
      <c r="M137" s="10">
        <f>SUM(M135:M136)</f>
        <v>342</v>
      </c>
      <c r="N137" s="10">
        <f t="shared" ref="N137:O137" si="109">SUM(N135:N136)</f>
        <v>616.87350000000004</v>
      </c>
      <c r="O137" s="10">
        <f t="shared" si="109"/>
        <v>274.87350000000004</v>
      </c>
      <c r="P137" s="10">
        <f>SUM(P135:P136)</f>
        <v>51</v>
      </c>
      <c r="Q137" s="10">
        <f t="shared" ref="Q137" si="110">SUM(Q135:Q136)</f>
        <v>291</v>
      </c>
    </row>
    <row r="138" spans="1:21" ht="28.2" hidden="1" customHeight="1" x14ac:dyDescent="0.3">
      <c r="A138" s="41"/>
      <c r="B138" s="31" t="str">
        <f>[1]SB!A33</f>
        <v>SB.PY.4.1 Interacción entre los integrantes de la comunidad universitaria</v>
      </c>
      <c r="C138" s="31"/>
      <c r="D138" s="3" t="str">
        <f>[1]SB!D33</f>
        <v>EVENTOS</v>
      </c>
      <c r="E138" s="3">
        <v>13</v>
      </c>
      <c r="F138" s="3">
        <v>13</v>
      </c>
      <c r="G138" s="4">
        <f t="shared" ref="G138:G145" si="111">+F138/E138</f>
        <v>1</v>
      </c>
      <c r="H138" s="5" t="str">
        <f t="shared" si="0"/>
        <v>MUY ALTO</v>
      </c>
      <c r="I138" s="4">
        <f t="shared" ref="I138:I140" si="112">+M138/N138</f>
        <v>0.38571428571428573</v>
      </c>
      <c r="J138" s="5" t="str">
        <f t="shared" si="1"/>
        <v>BAJO</v>
      </c>
      <c r="K138" s="4">
        <f t="shared" si="96"/>
        <v>0.38571428571428573</v>
      </c>
      <c r="L138" s="5" t="str">
        <f t="shared" si="3"/>
        <v>BAJO</v>
      </c>
      <c r="M138" s="6">
        <f t="shared" ref="M138:M145" si="113">+P138+Q138</f>
        <v>27</v>
      </c>
      <c r="N138" s="6">
        <f>[1]SB!F33/1000000</f>
        <v>70</v>
      </c>
      <c r="O138" s="6">
        <f t="shared" ref="O138:O140" si="114">+N138-M138</f>
        <v>43</v>
      </c>
      <c r="P138" s="6">
        <v>2</v>
      </c>
      <c r="Q138" s="6">
        <v>25</v>
      </c>
    </row>
    <row r="139" spans="1:21" ht="28.2" hidden="1" customHeight="1" x14ac:dyDescent="0.3">
      <c r="A139" s="41"/>
      <c r="B139" s="31" t="str">
        <f>[1]SB!A34</f>
        <v>SB.PY.4.2 Atención a la población con enfoque diferencial</v>
      </c>
      <c r="C139" s="31"/>
      <c r="D139" s="3" t="str">
        <f>[1]SB!D34</f>
        <v>ESTUDIANTES</v>
      </c>
      <c r="E139" s="3">
        <v>106</v>
      </c>
      <c r="F139" s="3">
        <v>118</v>
      </c>
      <c r="G139" s="4">
        <f t="shared" si="111"/>
        <v>1.1132075471698113</v>
      </c>
      <c r="H139" s="5" t="str">
        <f t="shared" si="0"/>
        <v>MUY ALTO</v>
      </c>
      <c r="I139" s="4">
        <f t="shared" si="112"/>
        <v>0.65625</v>
      </c>
      <c r="J139" s="5" t="str">
        <f t="shared" si="1"/>
        <v>ALTO</v>
      </c>
      <c r="K139" s="4">
        <f t="shared" si="96"/>
        <v>0.7305424528301887</v>
      </c>
      <c r="L139" s="5" t="str">
        <f t="shared" si="3"/>
        <v>ALTO</v>
      </c>
      <c r="M139" s="6">
        <f t="shared" si="113"/>
        <v>63</v>
      </c>
      <c r="N139" s="6">
        <f>[1]SB!F34/1000000</f>
        <v>96</v>
      </c>
      <c r="O139" s="6">
        <f t="shared" si="114"/>
        <v>33</v>
      </c>
      <c r="P139" s="6">
        <v>8</v>
      </c>
      <c r="Q139" s="6">
        <v>55</v>
      </c>
    </row>
    <row r="140" spans="1:21" ht="28.2" hidden="1" customHeight="1" x14ac:dyDescent="0.3">
      <c r="A140" s="41"/>
      <c r="B140" s="31" t="str">
        <f>[1]SB!A35</f>
        <v>SB.PY.4.3 Inducción institucional a estudiantes nuevos</v>
      </c>
      <c r="C140" s="31"/>
      <c r="D140" s="3" t="str">
        <f>[1]SB!D35</f>
        <v>ESTUDIANTES</v>
      </c>
      <c r="E140" s="3">
        <v>1658</v>
      </c>
      <c r="F140" s="3">
        <v>2668</v>
      </c>
      <c r="G140" s="4">
        <f t="shared" si="111"/>
        <v>1.6091676718938479</v>
      </c>
      <c r="H140" s="5" t="str">
        <f t="shared" si="0"/>
        <v>MUY ALTO</v>
      </c>
      <c r="I140" s="4">
        <f t="shared" si="112"/>
        <v>0.15</v>
      </c>
      <c r="J140" s="5" t="str">
        <f t="shared" si="1"/>
        <v>MUY BAJO</v>
      </c>
      <c r="K140" s="4">
        <f t="shared" si="96"/>
        <v>0.24137515078407717</v>
      </c>
      <c r="L140" s="5" t="str">
        <f t="shared" si="3"/>
        <v>BAJO</v>
      </c>
      <c r="M140" s="6">
        <f t="shared" si="113"/>
        <v>3</v>
      </c>
      <c r="N140" s="6">
        <f>[1]SB!F35/1000000</f>
        <v>20</v>
      </c>
      <c r="O140" s="6">
        <f t="shared" si="114"/>
        <v>17</v>
      </c>
      <c r="P140" s="6">
        <v>3</v>
      </c>
      <c r="Q140" s="6">
        <v>0</v>
      </c>
    </row>
    <row r="141" spans="1:21" ht="28.2" customHeight="1" x14ac:dyDescent="0.3">
      <c r="A141" s="41"/>
      <c r="B141" s="32" t="s">
        <v>43</v>
      </c>
      <c r="C141" s="32"/>
      <c r="D141" s="8"/>
      <c r="E141" s="8"/>
      <c r="F141" s="8"/>
      <c r="G141" s="9">
        <f>AVERAGE(G138:G140)</f>
        <v>1.2407917396878865</v>
      </c>
      <c r="H141" s="5" t="str">
        <f t="shared" si="0"/>
        <v>MUY ALTO</v>
      </c>
      <c r="I141" s="9">
        <f>AVERAGE(I138:I140)</f>
        <v>0.39732142857142855</v>
      </c>
      <c r="J141" s="5" t="str">
        <f t="shared" si="1"/>
        <v>BAJO</v>
      </c>
      <c r="K141" s="9">
        <f t="shared" si="96"/>
        <v>0.49299314657241916</v>
      </c>
      <c r="L141" s="5" t="str">
        <f t="shared" si="3"/>
        <v>MEDIO</v>
      </c>
      <c r="M141" s="10">
        <f>SUM(M138:M140)</f>
        <v>93</v>
      </c>
      <c r="N141" s="10">
        <f t="shared" ref="N141:Q141" si="115">SUM(N138:N140)</f>
        <v>186</v>
      </c>
      <c r="O141" s="10">
        <f t="shared" si="115"/>
        <v>93</v>
      </c>
      <c r="P141" s="10">
        <f t="shared" si="115"/>
        <v>13</v>
      </c>
      <c r="Q141" s="10">
        <f t="shared" si="115"/>
        <v>80</v>
      </c>
      <c r="S141" s="18"/>
    </row>
    <row r="142" spans="1:21" ht="32.4" hidden="1" customHeight="1" x14ac:dyDescent="0.3">
      <c r="A142" s="41"/>
      <c r="B142" s="31" t="str">
        <f>[1]SB!A41</f>
        <v>SB.PY.5.1 Becas, descuentos y exenciones de matrículas</v>
      </c>
      <c r="C142" s="31"/>
      <c r="D142" s="3" t="str">
        <f>[1]SB!D41</f>
        <v>BENEFICIARIOS APROBADOS</v>
      </c>
      <c r="E142" s="3">
        <v>494</v>
      </c>
      <c r="F142" s="3">
        <v>500</v>
      </c>
      <c r="G142" s="4">
        <f t="shared" si="111"/>
        <v>1.0121457489878543</v>
      </c>
      <c r="H142" s="5" t="str">
        <f t="shared" si="0"/>
        <v>MUY ALTO</v>
      </c>
      <c r="I142" s="4">
        <f t="shared" ref="I142:I145" si="116">+M142/N142</f>
        <v>0.98461538461538467</v>
      </c>
      <c r="J142" s="5" t="str">
        <f t="shared" si="1"/>
        <v>MUY ALTO</v>
      </c>
      <c r="K142" s="4">
        <f t="shared" si="96"/>
        <v>0.99657427592650272</v>
      </c>
      <c r="L142" s="5" t="str">
        <f t="shared" si="3"/>
        <v>MUY ALTO</v>
      </c>
      <c r="M142" s="6">
        <f t="shared" si="113"/>
        <v>64</v>
      </c>
      <c r="N142" s="6">
        <f>[1]SB!F41/1000000</f>
        <v>65</v>
      </c>
      <c r="O142" s="6">
        <f>+N142-M142</f>
        <v>1</v>
      </c>
      <c r="P142" s="6">
        <v>0</v>
      </c>
      <c r="Q142" s="6">
        <v>64</v>
      </c>
      <c r="S142" s="18"/>
      <c r="T142" s="18"/>
      <c r="U142" s="18"/>
    </row>
    <row r="143" spans="1:21" ht="28.2" hidden="1" customHeight="1" x14ac:dyDescent="0.3">
      <c r="A143" s="41"/>
      <c r="B143" s="31" t="str">
        <f>[1]SB!A42</f>
        <v>SB.PY.5.2 Servicio de Restaurante</v>
      </c>
      <c r="C143" s="31"/>
      <c r="D143" s="3" t="str">
        <f>[1]SB!D42</f>
        <v>ESTUDIANTES</v>
      </c>
      <c r="E143" s="3">
        <v>12485</v>
      </c>
      <c r="F143" s="3">
        <v>3856</v>
      </c>
      <c r="G143" s="4">
        <f t="shared" si="111"/>
        <v>0.30885062074489389</v>
      </c>
      <c r="H143" s="5" t="str">
        <f t="shared" si="0"/>
        <v>BAJO</v>
      </c>
      <c r="I143" s="4">
        <f t="shared" si="116"/>
        <v>7.939849624060151E-2</v>
      </c>
      <c r="J143" s="5" t="str">
        <f t="shared" si="1"/>
        <v>MUY BAJO</v>
      </c>
      <c r="K143" s="4">
        <f t="shared" si="96"/>
        <v>2.4522274850120901E-2</v>
      </c>
      <c r="L143" s="5" t="str">
        <f t="shared" si="3"/>
        <v>MUY BAJO</v>
      </c>
      <c r="M143" s="6">
        <f t="shared" si="113"/>
        <v>132</v>
      </c>
      <c r="N143" s="6">
        <f>[1]SB!F42/1000000</f>
        <v>1662.5</v>
      </c>
      <c r="O143" s="6">
        <f t="shared" ref="O143:O145" si="117">+N143-M143</f>
        <v>1530.5</v>
      </c>
      <c r="P143" s="6">
        <v>-318</v>
      </c>
      <c r="Q143" s="6">
        <v>450</v>
      </c>
      <c r="S143" s="18"/>
      <c r="T143" s="18"/>
      <c r="U143" s="18"/>
    </row>
    <row r="144" spans="1:21" ht="28.2" hidden="1" customHeight="1" x14ac:dyDescent="0.3">
      <c r="A144" s="41"/>
      <c r="B144" s="31" t="str">
        <f>[1]SB!A43</f>
        <v>SB.PY.5.3 Acompañamiento académico</v>
      </c>
      <c r="C144" s="31"/>
      <c r="D144" s="3" t="str">
        <f>[1]SB!D43</f>
        <v>ESTUDIANTES</v>
      </c>
      <c r="E144" s="3">
        <v>12000</v>
      </c>
      <c r="F144" s="3">
        <v>1200</v>
      </c>
      <c r="G144" s="4">
        <f t="shared" si="111"/>
        <v>0.1</v>
      </c>
      <c r="H144" s="5" t="str">
        <f t="shared" si="0"/>
        <v>MUY BAJO</v>
      </c>
      <c r="I144" s="4">
        <f t="shared" si="116"/>
        <v>0.81153846153846154</v>
      </c>
      <c r="J144" s="5" t="str">
        <f t="shared" si="1"/>
        <v>MUY ALTO</v>
      </c>
      <c r="K144" s="4">
        <f t="shared" si="96"/>
        <v>8.115384615384616E-2</v>
      </c>
      <c r="L144" s="5" t="str">
        <f t="shared" si="3"/>
        <v>MUY BAJO</v>
      </c>
      <c r="M144" s="6">
        <f t="shared" si="113"/>
        <v>633</v>
      </c>
      <c r="N144" s="6">
        <f>[1]SB!F43/1000000</f>
        <v>780</v>
      </c>
      <c r="O144" s="6">
        <f t="shared" si="117"/>
        <v>147</v>
      </c>
      <c r="P144" s="6">
        <v>268</v>
      </c>
      <c r="Q144" s="6">
        <v>365</v>
      </c>
      <c r="S144" s="18"/>
      <c r="T144" s="18"/>
      <c r="U144" s="18"/>
    </row>
    <row r="145" spans="1:21" ht="28.2" hidden="1" customHeight="1" x14ac:dyDescent="0.3">
      <c r="A145" s="41"/>
      <c r="B145" s="31" t="str">
        <f>[1]SB!A44</f>
        <v>SB.PY.5.4 Acompañamiento sicosocial</v>
      </c>
      <c r="C145" s="31"/>
      <c r="D145" s="3" t="str">
        <f>[1]SB!D44</f>
        <v>ESTUDIANTES</v>
      </c>
      <c r="E145" s="3">
        <v>6500</v>
      </c>
      <c r="F145" s="3">
        <v>7354</v>
      </c>
      <c r="G145" s="4">
        <f t="shared" si="111"/>
        <v>1.1313846153846154</v>
      </c>
      <c r="H145" s="5" t="str">
        <f t="shared" si="0"/>
        <v>MUY ALTO</v>
      </c>
      <c r="I145" s="4">
        <f t="shared" si="116"/>
        <v>0.93</v>
      </c>
      <c r="J145" s="5" t="str">
        <f t="shared" si="1"/>
        <v>MUY ALTO</v>
      </c>
      <c r="K145" s="4">
        <f t="shared" si="96"/>
        <v>1.0521876923076925</v>
      </c>
      <c r="L145" s="5" t="str">
        <f t="shared" si="3"/>
        <v>MUY ALTO</v>
      </c>
      <c r="M145" s="6">
        <f t="shared" si="113"/>
        <v>186</v>
      </c>
      <c r="N145" s="6">
        <f>[1]SB!F44/1000000</f>
        <v>200</v>
      </c>
      <c r="O145" s="6">
        <f t="shared" si="117"/>
        <v>14</v>
      </c>
      <c r="P145" s="6">
        <v>9</v>
      </c>
      <c r="Q145" s="6">
        <v>177</v>
      </c>
      <c r="S145" s="18"/>
      <c r="T145" s="18"/>
      <c r="U145" s="18"/>
    </row>
    <row r="146" spans="1:21" ht="28.2" customHeight="1" x14ac:dyDescent="0.3">
      <c r="A146" s="42"/>
      <c r="B146" s="32" t="s">
        <v>44</v>
      </c>
      <c r="C146" s="32"/>
      <c r="D146" s="8"/>
      <c r="E146" s="8"/>
      <c r="F146" s="8"/>
      <c r="G146" s="9">
        <f>AVERAGE(G142:G145)</f>
        <v>0.63809524627934089</v>
      </c>
      <c r="H146" s="5" t="str">
        <f t="shared" si="0"/>
        <v>ALTO</v>
      </c>
      <c r="I146" s="9">
        <f>AVERAGE(I142:I145)</f>
        <v>0.70138808559861199</v>
      </c>
      <c r="J146" s="5" t="str">
        <f t="shared" si="1"/>
        <v>ALTO</v>
      </c>
      <c r="K146" s="9">
        <f t="shared" si="96"/>
        <v>0.44755240321744172</v>
      </c>
      <c r="L146" s="5" t="str">
        <f t="shared" si="3"/>
        <v>MEDIO</v>
      </c>
      <c r="M146" s="10">
        <f>SUM(M142:M145)</f>
        <v>1015</v>
      </c>
      <c r="N146" s="10">
        <f t="shared" ref="N146:O146" si="118">SUM(N142:N145)</f>
        <v>2707.5</v>
      </c>
      <c r="O146" s="10">
        <f t="shared" si="118"/>
        <v>1692.5</v>
      </c>
      <c r="P146" s="10">
        <f>SUM(P142:P145)</f>
        <v>-41</v>
      </c>
      <c r="Q146" s="10">
        <f>SUM(Q142:Q145)</f>
        <v>1056</v>
      </c>
      <c r="S146" s="18"/>
      <c r="T146" s="18"/>
      <c r="U146" s="18"/>
    </row>
    <row r="147" spans="1:21" ht="31.95" customHeight="1" x14ac:dyDescent="0.3">
      <c r="A147" s="13"/>
      <c r="B147" s="33" t="s">
        <v>45</v>
      </c>
      <c r="C147" s="33"/>
      <c r="D147" s="14"/>
      <c r="E147" s="14"/>
      <c r="F147" s="14"/>
      <c r="G147" s="15">
        <f>AVERAGE(G146,G141,G137,G134,G130)</f>
        <v>1.9849547850154277</v>
      </c>
      <c r="H147" s="5" t="str">
        <f t="shared" si="0"/>
        <v>MUY ALTO</v>
      </c>
      <c r="I147" s="15">
        <f>AVERAGE(I146,I141,I137,I134,I130)</f>
        <v>0.44985083909436518</v>
      </c>
      <c r="J147" s="5" t="str">
        <f t="shared" si="1"/>
        <v>MEDIO</v>
      </c>
      <c r="K147" s="15">
        <f>AVERAGE(K130,K134,K137,K141,K146)</f>
        <v>1.0014687397453517</v>
      </c>
      <c r="L147" s="5" t="str">
        <f t="shared" si="3"/>
        <v>MUY ALTO</v>
      </c>
      <c r="M147" s="16">
        <f>+M146+M141+M137+M134+M130</f>
        <v>1894</v>
      </c>
      <c r="N147" s="16">
        <f t="shared" ref="N147:Q147" si="119">+N146+N141+N137+N134+N130</f>
        <v>4682.5735000000004</v>
      </c>
      <c r="O147" s="16">
        <f t="shared" si="119"/>
        <v>2788.5735</v>
      </c>
      <c r="P147" s="16">
        <f t="shared" si="119"/>
        <v>57</v>
      </c>
      <c r="Q147" s="16">
        <f t="shared" si="119"/>
        <v>1837</v>
      </c>
      <c r="S147" s="18"/>
      <c r="T147" s="18"/>
      <c r="U147" s="18"/>
    </row>
    <row r="148" spans="1:21" ht="31.95" hidden="1" customHeight="1" x14ac:dyDescent="0.3">
      <c r="A148" s="43" t="s">
        <v>46</v>
      </c>
      <c r="B148" s="31" t="str">
        <f>[1]SA!A6</f>
        <v>SA-PY.1.1 Construcción  de edificios</v>
      </c>
      <c r="C148" s="31"/>
      <c r="D148" s="3" t="str">
        <f>[1]SA!D6</f>
        <v>M2 Construídos</v>
      </c>
      <c r="E148" s="3">
        <v>5260</v>
      </c>
      <c r="F148" s="3">
        <v>0</v>
      </c>
      <c r="G148" s="4">
        <f t="shared" ref="G148:G152" si="120">+F148/E148</f>
        <v>0</v>
      </c>
      <c r="H148" s="5" t="str">
        <f t="shared" si="0"/>
        <v>MUY BAJO</v>
      </c>
      <c r="I148" s="4">
        <f t="shared" ref="I148:I152" si="121">+M148/N148</f>
        <v>0.27256435719471472</v>
      </c>
      <c r="J148" s="5" t="str">
        <f t="shared" si="1"/>
        <v>BAJO</v>
      </c>
      <c r="K148" s="4">
        <f t="shared" ref="K148:K183" si="122">+G148*I148</f>
        <v>0</v>
      </c>
      <c r="L148" s="5" t="str">
        <f t="shared" si="3"/>
        <v>MUY BAJO</v>
      </c>
      <c r="M148" s="6">
        <f t="shared" ref="M148:M152" si="123">+P148+Q148</f>
        <v>3836</v>
      </c>
      <c r="N148" s="6">
        <f>[1]SA!F6/1000000</f>
        <v>14073.740379999999</v>
      </c>
      <c r="O148" s="6">
        <f t="shared" ref="O148:O152" si="124">+N148-M148</f>
        <v>10237.740379999999</v>
      </c>
      <c r="P148" s="6">
        <v>0</v>
      </c>
      <c r="Q148" s="6">
        <v>3836</v>
      </c>
      <c r="S148" s="19"/>
      <c r="T148" s="19"/>
      <c r="U148" s="18"/>
    </row>
    <row r="149" spans="1:21" ht="31.95" hidden="1" customHeight="1" x14ac:dyDescent="0.3">
      <c r="A149" s="44"/>
      <c r="B149" s="31" t="str">
        <f>[1]SA!A7</f>
        <v>SA-PY.1.2 Construcción de  campos deportivos</v>
      </c>
      <c r="C149" s="31"/>
      <c r="D149" s="3" t="str">
        <f>[1]SA!D7</f>
        <v>M2 Construídos</v>
      </c>
      <c r="E149" s="3">
        <v>0</v>
      </c>
      <c r="F149" s="3">
        <v>0</v>
      </c>
      <c r="G149" s="4">
        <v>0</v>
      </c>
      <c r="H149" s="5" t="str">
        <f t="shared" si="0"/>
        <v>MUY BAJO</v>
      </c>
      <c r="I149" s="4">
        <v>0</v>
      </c>
      <c r="J149" s="5" t="str">
        <f t="shared" si="1"/>
        <v>MUY BAJO</v>
      </c>
      <c r="K149" s="4">
        <f t="shared" si="122"/>
        <v>0</v>
      </c>
      <c r="L149" s="5" t="str">
        <f t="shared" si="3"/>
        <v>MUY BAJO</v>
      </c>
      <c r="M149" s="6">
        <f t="shared" si="123"/>
        <v>0</v>
      </c>
      <c r="N149" s="6">
        <f>[1]SA!F7/1000000</f>
        <v>0</v>
      </c>
      <c r="O149" s="6">
        <f t="shared" si="124"/>
        <v>0</v>
      </c>
      <c r="P149" s="6">
        <v>0</v>
      </c>
      <c r="Q149" s="6">
        <v>0</v>
      </c>
      <c r="S149" s="19"/>
      <c r="T149" s="19"/>
    </row>
    <row r="150" spans="1:21" ht="31.95" hidden="1" customHeight="1" x14ac:dyDescent="0.3">
      <c r="A150" s="44"/>
      <c r="B150" s="31" t="str">
        <f>[1]SA!A8</f>
        <v>SA-PY.1.3 Adecuar accesos para discapacitados</v>
      </c>
      <c r="C150" s="31"/>
      <c r="D150" s="3" t="str">
        <f>[1]SA!D8</f>
        <v>M2 Adecuados</v>
      </c>
      <c r="E150" s="3">
        <v>576</v>
      </c>
      <c r="F150" s="3">
        <v>0</v>
      </c>
      <c r="G150" s="4">
        <f t="shared" si="120"/>
        <v>0</v>
      </c>
      <c r="H150" s="5" t="str">
        <f t="shared" si="0"/>
        <v>MUY BAJO</v>
      </c>
      <c r="I150" s="4">
        <f t="shared" si="121"/>
        <v>0</v>
      </c>
      <c r="J150" s="5" t="str">
        <f t="shared" si="1"/>
        <v>MUY BAJO</v>
      </c>
      <c r="K150" s="4">
        <f t="shared" si="122"/>
        <v>0</v>
      </c>
      <c r="L150" s="5" t="str">
        <f t="shared" si="3"/>
        <v>MUY BAJO</v>
      </c>
      <c r="M150" s="6">
        <f t="shared" si="123"/>
        <v>0</v>
      </c>
      <c r="N150" s="6">
        <f>[1]SA!F8/1000000</f>
        <v>50</v>
      </c>
      <c r="O150" s="6">
        <f t="shared" si="124"/>
        <v>50</v>
      </c>
      <c r="P150" s="6">
        <v>0</v>
      </c>
      <c r="Q150" s="6">
        <v>0</v>
      </c>
      <c r="S150" s="19"/>
      <c r="T150" s="19"/>
    </row>
    <row r="151" spans="1:21" ht="31.95" hidden="1" customHeight="1" x14ac:dyDescent="0.3">
      <c r="A151" s="44"/>
      <c r="B151" s="31" t="str">
        <f>[1]SA!A9</f>
        <v>SA-PY.1.4 Adecuar planta física existente</v>
      </c>
      <c r="C151" s="31"/>
      <c r="D151" s="3" t="str">
        <f>[1]SA!D9</f>
        <v>M2 Adecuados</v>
      </c>
      <c r="E151" s="3">
        <v>5900</v>
      </c>
      <c r="F151" s="3">
        <v>176</v>
      </c>
      <c r="G151" s="4">
        <f t="shared" si="120"/>
        <v>2.9830508474576273E-2</v>
      </c>
      <c r="H151" s="5" t="str">
        <f t="shared" si="0"/>
        <v>MUY BAJO</v>
      </c>
      <c r="I151" s="4">
        <f t="shared" si="121"/>
        <v>6.8328778081461233E-2</v>
      </c>
      <c r="J151" s="5" t="str">
        <f t="shared" si="1"/>
        <v>MUY BAJO</v>
      </c>
      <c r="K151" s="4">
        <f t="shared" si="122"/>
        <v>2.0382821936164707E-3</v>
      </c>
      <c r="L151" s="5" t="str">
        <f t="shared" si="3"/>
        <v>MUY BAJO</v>
      </c>
      <c r="M151" s="6">
        <f t="shared" si="123"/>
        <v>41</v>
      </c>
      <c r="N151" s="6">
        <f>[1]SA!F9/1000000</f>
        <v>600.04</v>
      </c>
      <c r="O151" s="6">
        <f t="shared" si="124"/>
        <v>559.04</v>
      </c>
      <c r="P151" s="6">
        <v>34</v>
      </c>
      <c r="Q151" s="6">
        <v>7</v>
      </c>
      <c r="S151" s="19"/>
      <c r="T151" s="19"/>
    </row>
    <row r="152" spans="1:21" ht="31.95" hidden="1" customHeight="1" x14ac:dyDescent="0.3">
      <c r="A152" s="44"/>
      <c r="B152" s="31" t="str">
        <f>[1]SA!A10</f>
        <v>SA-PY.1.5 Mantener edificaciones y campos deportivos</v>
      </c>
      <c r="C152" s="31"/>
      <c r="D152" s="3" t="str">
        <f>[1]SA!D10</f>
        <v>M2 Mantenidos</v>
      </c>
      <c r="E152" s="3">
        <v>3000</v>
      </c>
      <c r="F152" s="3">
        <v>1100</v>
      </c>
      <c r="G152" s="4">
        <f t="shared" si="120"/>
        <v>0.36666666666666664</v>
      </c>
      <c r="H152" s="5" t="str">
        <f t="shared" si="0"/>
        <v>BAJO</v>
      </c>
      <c r="I152" s="4">
        <f t="shared" si="121"/>
        <v>0.32</v>
      </c>
      <c r="J152" s="5" t="str">
        <f t="shared" si="1"/>
        <v>BAJO</v>
      </c>
      <c r="K152" s="4">
        <f t="shared" si="122"/>
        <v>0.11733333333333333</v>
      </c>
      <c r="L152" s="5" t="str">
        <f t="shared" si="3"/>
        <v>MUY BAJO</v>
      </c>
      <c r="M152" s="6">
        <f t="shared" si="123"/>
        <v>96</v>
      </c>
      <c r="N152" s="6">
        <f>[1]SA!F10/1000000</f>
        <v>300</v>
      </c>
      <c r="O152" s="6">
        <f t="shared" si="124"/>
        <v>204</v>
      </c>
      <c r="P152" s="6">
        <v>96</v>
      </c>
      <c r="Q152" s="6">
        <v>0</v>
      </c>
      <c r="S152" s="19"/>
      <c r="T152" s="19"/>
    </row>
    <row r="153" spans="1:21" ht="30" customHeight="1" x14ac:dyDescent="0.3">
      <c r="A153" s="44"/>
      <c r="B153" s="32" t="s">
        <v>47</v>
      </c>
      <c r="C153" s="32"/>
      <c r="D153" s="8"/>
      <c r="E153" s="8"/>
      <c r="F153" s="8"/>
      <c r="G153" s="9">
        <f>AVERAGE(G148:G152)</f>
        <v>7.9299435028248585E-2</v>
      </c>
      <c r="H153" s="5" t="str">
        <f t="shared" si="0"/>
        <v>MUY BAJO</v>
      </c>
      <c r="I153" s="9">
        <f>AVERAGE(I148:I152)</f>
        <v>0.1321786270552352</v>
      </c>
      <c r="J153" s="5" t="str">
        <f t="shared" si="1"/>
        <v>MUY BAJO</v>
      </c>
      <c r="K153" s="9">
        <f t="shared" si="122"/>
        <v>1.0481690448289725E-2</v>
      </c>
      <c r="L153" s="5" t="str">
        <f t="shared" si="3"/>
        <v>MUY BAJO</v>
      </c>
      <c r="M153" s="10">
        <f>SUM(M148:M152)</f>
        <v>3973</v>
      </c>
      <c r="N153" s="10">
        <f t="shared" ref="N153:P153" si="125">SUM(N148:N152)</f>
        <v>15023.78038</v>
      </c>
      <c r="O153" s="10">
        <f t="shared" si="125"/>
        <v>11050.78038</v>
      </c>
      <c r="P153" s="10">
        <f t="shared" si="125"/>
        <v>130</v>
      </c>
      <c r="Q153" s="10">
        <f>SUM(Q148:Q152)</f>
        <v>3843</v>
      </c>
      <c r="S153" s="19"/>
      <c r="T153" s="19"/>
      <c r="U153" s="18"/>
    </row>
    <row r="154" spans="1:21" ht="49.8" hidden="1" customHeight="1" x14ac:dyDescent="0.3">
      <c r="A154" s="44"/>
      <c r="B154" s="31" t="str">
        <f>[1]SA!A16</f>
        <v>SA-PY.2.1 Dotación de equipos los laboratorios y talleres para Docencia</v>
      </c>
      <c r="C154" s="31"/>
      <c r="D154" s="3" t="str">
        <f>[1]SA!D16</f>
        <v># Laboratorios dotados de equipos</v>
      </c>
      <c r="E154" s="3">
        <v>11</v>
      </c>
      <c r="F154" s="3">
        <v>16</v>
      </c>
      <c r="G154" s="4">
        <f t="shared" ref="G154:G165" si="126">+F154/E154</f>
        <v>1.4545454545454546</v>
      </c>
      <c r="H154" s="5" t="str">
        <f t="shared" si="0"/>
        <v>MUY ALTO</v>
      </c>
      <c r="I154" s="4">
        <f t="shared" ref="I154:I165" si="127">+M154/N154</f>
        <v>0.7583333333333333</v>
      </c>
      <c r="J154" s="5" t="str">
        <f t="shared" si="1"/>
        <v>ALTO</v>
      </c>
      <c r="K154" s="4">
        <f t="shared" si="122"/>
        <v>1.103030303030303</v>
      </c>
      <c r="L154" s="5" t="str">
        <f t="shared" si="3"/>
        <v>MUY ALTO</v>
      </c>
      <c r="M154" s="6">
        <f t="shared" ref="M154:M165" si="128">+P154+Q154</f>
        <v>910</v>
      </c>
      <c r="N154" s="6">
        <f>[1]SA!F16/1000000</f>
        <v>1200</v>
      </c>
      <c r="O154" s="6">
        <f t="shared" ref="O154:O165" si="129">+N154-M154</f>
        <v>290</v>
      </c>
      <c r="P154" s="6">
        <v>461</v>
      </c>
      <c r="Q154" s="6">
        <v>449</v>
      </c>
      <c r="T154" s="18"/>
    </row>
    <row r="155" spans="1:21" ht="49.2" hidden="1" customHeight="1" x14ac:dyDescent="0.3">
      <c r="A155" s="44"/>
      <c r="B155" s="31" t="str">
        <f>[1]SA!A17</f>
        <v>SA-PY.2.2 Mantenimiento Preventivo y Correctivo Laboratorios de Docencia</v>
      </c>
      <c r="C155" s="31"/>
      <c r="D155" s="3" t="str">
        <f>[1]SA!D17</f>
        <v># Laboratorios con equipos mantenidos</v>
      </c>
      <c r="E155" s="3">
        <v>11</v>
      </c>
      <c r="F155" s="3">
        <v>0</v>
      </c>
      <c r="G155" s="4">
        <f t="shared" si="126"/>
        <v>0</v>
      </c>
      <c r="H155" s="5" t="str">
        <f t="shared" si="0"/>
        <v>MUY BAJO</v>
      </c>
      <c r="I155" s="4">
        <f t="shared" si="127"/>
        <v>0</v>
      </c>
      <c r="J155" s="5" t="str">
        <f t="shared" si="1"/>
        <v>MUY BAJO</v>
      </c>
      <c r="K155" s="4">
        <f t="shared" si="122"/>
        <v>0</v>
      </c>
      <c r="L155" s="5" t="str">
        <f t="shared" si="3"/>
        <v>MUY BAJO</v>
      </c>
      <c r="M155" s="6">
        <f t="shared" si="128"/>
        <v>0</v>
      </c>
      <c r="N155" s="6">
        <f>[1]SA!F17/1000000</f>
        <v>600</v>
      </c>
      <c r="O155" s="6">
        <f t="shared" si="129"/>
        <v>600</v>
      </c>
      <c r="P155" s="6">
        <v>0</v>
      </c>
      <c r="Q155" s="6">
        <v>0</v>
      </c>
    </row>
    <row r="156" spans="1:21" ht="64.8" hidden="1" customHeight="1" x14ac:dyDescent="0.3">
      <c r="A156" s="44"/>
      <c r="B156" s="31" t="str">
        <f>[1]SA!A18</f>
        <v>SA-PY.2.3 Dotación de vidriería, reactivos e insumos para laboratorios de docencia</v>
      </c>
      <c r="C156" s="31"/>
      <c r="D156" s="3" t="str">
        <f>[1]SA!D18</f>
        <v># Laboratorios dotados de vidiería e insumos</v>
      </c>
      <c r="E156" s="20">
        <v>50</v>
      </c>
      <c r="F156" s="3">
        <v>0</v>
      </c>
      <c r="G156" s="4">
        <f t="shared" si="126"/>
        <v>0</v>
      </c>
      <c r="H156" s="5" t="str">
        <f t="shared" si="0"/>
        <v>MUY BAJO</v>
      </c>
      <c r="I156" s="4">
        <f t="shared" si="127"/>
        <v>0.20666666666666667</v>
      </c>
      <c r="J156" s="5" t="str">
        <f t="shared" si="1"/>
        <v>BAJO</v>
      </c>
      <c r="K156" s="4">
        <f t="shared" si="122"/>
        <v>0</v>
      </c>
      <c r="L156" s="5" t="str">
        <f t="shared" si="3"/>
        <v>MUY BAJO</v>
      </c>
      <c r="M156" s="6">
        <f t="shared" si="128"/>
        <v>62</v>
      </c>
      <c r="N156" s="6">
        <f>[1]SA!F18/1000000</f>
        <v>300</v>
      </c>
      <c r="O156" s="6">
        <f t="shared" si="129"/>
        <v>238</v>
      </c>
      <c r="P156" s="6">
        <v>62</v>
      </c>
      <c r="Q156" s="6">
        <v>0</v>
      </c>
    </row>
    <row r="157" spans="1:21" ht="47.4" hidden="1" customHeight="1" x14ac:dyDescent="0.3">
      <c r="A157" s="44"/>
      <c r="B157" s="31" t="str">
        <f>[1]SA!A19</f>
        <v>SA-PY.2.4  Dotación de equipos y aplicativos para laboratorios de Investigación</v>
      </c>
      <c r="C157" s="31"/>
      <c r="D157" s="3" t="str">
        <f>[1]SA!D19</f>
        <v># Laboratorios dotados de equipos</v>
      </c>
      <c r="E157" s="3">
        <v>9</v>
      </c>
      <c r="F157" s="3">
        <v>8</v>
      </c>
      <c r="G157" s="4">
        <f t="shared" si="126"/>
        <v>0.88888888888888884</v>
      </c>
      <c r="H157" s="5" t="str">
        <f t="shared" si="0"/>
        <v>MUY ALTO</v>
      </c>
      <c r="I157" s="4">
        <f t="shared" si="127"/>
        <v>0.31840000000000002</v>
      </c>
      <c r="J157" s="5" t="str">
        <f t="shared" si="1"/>
        <v>BAJO</v>
      </c>
      <c r="K157" s="4">
        <f t="shared" si="122"/>
        <v>0.28302222222222223</v>
      </c>
      <c r="L157" s="5" t="str">
        <f t="shared" si="3"/>
        <v>BAJO</v>
      </c>
      <c r="M157" s="6">
        <f t="shared" si="128"/>
        <v>398</v>
      </c>
      <c r="N157" s="6">
        <f>[1]SA!F19/1000000</f>
        <v>1250</v>
      </c>
      <c r="O157" s="6">
        <f t="shared" si="129"/>
        <v>852</v>
      </c>
      <c r="P157" s="6">
        <v>386</v>
      </c>
      <c r="Q157" s="6">
        <v>12</v>
      </c>
    </row>
    <row r="158" spans="1:21" ht="51" hidden="1" customHeight="1" x14ac:dyDescent="0.3">
      <c r="A158" s="44"/>
      <c r="B158" s="31" t="str">
        <f>[1]SA!A20</f>
        <v>SA-PY.2.5 Mantenimiento de equipos y aplicativos para laboratorios de Investigación</v>
      </c>
      <c r="C158" s="31"/>
      <c r="D158" s="3" t="str">
        <f>[1]SA!D20</f>
        <v># Laboratorios con equipos mantenidos</v>
      </c>
      <c r="E158" s="3">
        <v>9</v>
      </c>
      <c r="F158" s="3">
        <v>2</v>
      </c>
      <c r="G158" s="4">
        <f t="shared" si="126"/>
        <v>0.22222222222222221</v>
      </c>
      <c r="H158" s="5" t="str">
        <f t="shared" si="0"/>
        <v>BAJO</v>
      </c>
      <c r="I158" s="4">
        <f t="shared" si="127"/>
        <v>0.40784313725490196</v>
      </c>
      <c r="J158" s="5" t="str">
        <f t="shared" si="1"/>
        <v>MEDIO</v>
      </c>
      <c r="K158" s="4">
        <f t="shared" si="122"/>
        <v>9.063180827886709E-2</v>
      </c>
      <c r="L158" s="5" t="str">
        <f t="shared" si="3"/>
        <v>MUY BAJO</v>
      </c>
      <c r="M158" s="6">
        <f t="shared" si="128"/>
        <v>104</v>
      </c>
      <c r="N158" s="6">
        <f>[1]SA!F20/1000000</f>
        <v>255</v>
      </c>
      <c r="O158" s="6">
        <f t="shared" si="129"/>
        <v>151</v>
      </c>
      <c r="P158" s="6">
        <v>104</v>
      </c>
      <c r="Q158" s="6">
        <v>0</v>
      </c>
    </row>
    <row r="159" spans="1:21" ht="58.8" hidden="1" customHeight="1" x14ac:dyDescent="0.3">
      <c r="A159" s="44"/>
      <c r="B159" s="31" t="str">
        <f>[1]SA!A21</f>
        <v>SA-PY.2.6 Dotación de vidriería, reactivos e insumos para laboratorios de investigación</v>
      </c>
      <c r="C159" s="31"/>
      <c r="D159" s="3" t="str">
        <f>[1]SA!D21</f>
        <v># Laboratorios dotados de vidiería e insumos</v>
      </c>
      <c r="E159" s="3">
        <v>9</v>
      </c>
      <c r="F159" s="3">
        <v>4</v>
      </c>
      <c r="G159" s="4">
        <f t="shared" si="126"/>
        <v>0.44444444444444442</v>
      </c>
      <c r="H159" s="5" t="str">
        <f t="shared" si="0"/>
        <v>MEDIO</v>
      </c>
      <c r="I159" s="4">
        <f t="shared" si="127"/>
        <v>0.24444444444444444</v>
      </c>
      <c r="J159" s="5" t="str">
        <f t="shared" si="1"/>
        <v>BAJO</v>
      </c>
      <c r="K159" s="4">
        <f t="shared" si="122"/>
        <v>0.10864197530864196</v>
      </c>
      <c r="L159" s="5" t="str">
        <f t="shared" si="3"/>
        <v>MUY BAJO</v>
      </c>
      <c r="M159" s="6">
        <f t="shared" si="128"/>
        <v>66</v>
      </c>
      <c r="N159" s="6">
        <f>[1]SA!F21/1000000</f>
        <v>270</v>
      </c>
      <c r="O159" s="6">
        <f t="shared" si="129"/>
        <v>204</v>
      </c>
      <c r="P159" s="6">
        <v>66</v>
      </c>
      <c r="Q159" s="6">
        <v>0</v>
      </c>
    </row>
    <row r="160" spans="1:21" ht="33.6" hidden="1" customHeight="1" x14ac:dyDescent="0.3">
      <c r="A160" s="44"/>
      <c r="B160" s="31" t="str">
        <f>[1]SA!A22</f>
        <v>SA-PY.2.7 Dotación de Aulas de equipos y muebles</v>
      </c>
      <c r="C160" s="31"/>
      <c r="D160" s="3" t="str">
        <f>[1]SA!D22</f>
        <v># Aulas dotadas</v>
      </c>
      <c r="E160" s="3">
        <v>33</v>
      </c>
      <c r="F160" s="3">
        <v>8</v>
      </c>
      <c r="G160" s="4">
        <f t="shared" si="126"/>
        <v>0.24242424242424243</v>
      </c>
      <c r="H160" s="5" t="str">
        <f t="shared" si="0"/>
        <v>BAJO</v>
      </c>
      <c r="I160" s="4">
        <f t="shared" si="127"/>
        <v>0.18181818181818182</v>
      </c>
      <c r="J160" s="5" t="str">
        <f t="shared" si="1"/>
        <v>MUY BAJO</v>
      </c>
      <c r="K160" s="4">
        <f t="shared" si="122"/>
        <v>4.4077134986225897E-2</v>
      </c>
      <c r="L160" s="5" t="str">
        <f t="shared" si="3"/>
        <v>MUY BAJO</v>
      </c>
      <c r="M160" s="6">
        <f t="shared" si="128"/>
        <v>138</v>
      </c>
      <c r="N160" s="6">
        <f>[1]SA!F22/1000000</f>
        <v>759</v>
      </c>
      <c r="O160" s="6">
        <f t="shared" si="129"/>
        <v>621</v>
      </c>
      <c r="P160" s="6">
        <v>111</v>
      </c>
      <c r="Q160" s="6">
        <v>27</v>
      </c>
    </row>
    <row r="161" spans="1:17" ht="43.2" hidden="1" x14ac:dyDescent="0.3">
      <c r="A161" s="44"/>
      <c r="B161" s="31" t="str">
        <f>[1]SA!A23</f>
        <v>SA-PY.2.8 Mantenimiento dotación de aulas</v>
      </c>
      <c r="C161" s="31"/>
      <c r="D161" s="3" t="str">
        <f>[1]SA!D23</f>
        <v># Aulas con dotación mantenida</v>
      </c>
      <c r="E161" s="3">
        <v>100</v>
      </c>
      <c r="F161" s="3">
        <v>0</v>
      </c>
      <c r="G161" s="4">
        <f t="shared" si="126"/>
        <v>0</v>
      </c>
      <c r="H161" s="5" t="str">
        <f t="shared" si="0"/>
        <v>MUY BAJO</v>
      </c>
      <c r="I161" s="4">
        <f t="shared" si="127"/>
        <v>0</v>
      </c>
      <c r="J161" s="5" t="str">
        <f t="shared" si="1"/>
        <v>MUY BAJO</v>
      </c>
      <c r="K161" s="4">
        <f t="shared" si="122"/>
        <v>0</v>
      </c>
      <c r="L161" s="5" t="str">
        <f t="shared" si="3"/>
        <v>MUY BAJO</v>
      </c>
      <c r="M161" s="6">
        <f t="shared" si="128"/>
        <v>0</v>
      </c>
      <c r="N161" s="6">
        <f>[1]SA!F23/1000000</f>
        <v>100</v>
      </c>
      <c r="O161" s="6">
        <f t="shared" si="129"/>
        <v>100</v>
      </c>
      <c r="P161" s="6">
        <v>0</v>
      </c>
      <c r="Q161" s="6">
        <v>0</v>
      </c>
    </row>
    <row r="162" spans="1:17" ht="30.6" hidden="1" customHeight="1" x14ac:dyDescent="0.3">
      <c r="A162" s="44"/>
      <c r="B162" s="31" t="str">
        <f>[1]SA!A24</f>
        <v>SA-PY.2.9 Dotación de oficinas</v>
      </c>
      <c r="C162" s="31"/>
      <c r="D162" s="3" t="str">
        <f>[1]SA!D24</f>
        <v># Oficinas dotadas</v>
      </c>
      <c r="E162" s="3">
        <v>36</v>
      </c>
      <c r="F162" s="3">
        <v>14</v>
      </c>
      <c r="G162" s="4">
        <f t="shared" si="126"/>
        <v>0.3888888888888889</v>
      </c>
      <c r="H162" s="5" t="str">
        <f t="shared" si="0"/>
        <v>BAJO</v>
      </c>
      <c r="I162" s="4">
        <f t="shared" si="127"/>
        <v>0.29563492063492064</v>
      </c>
      <c r="J162" s="5" t="str">
        <f t="shared" si="1"/>
        <v>BAJO</v>
      </c>
      <c r="K162" s="4">
        <f t="shared" si="122"/>
        <v>0.11496913580246913</v>
      </c>
      <c r="L162" s="5" t="str">
        <f t="shared" si="3"/>
        <v>MUY BAJO</v>
      </c>
      <c r="M162" s="6">
        <f t="shared" si="128"/>
        <v>149</v>
      </c>
      <c r="N162" s="6">
        <f>[1]SA!F24/1000000</f>
        <v>504</v>
      </c>
      <c r="O162" s="6">
        <f t="shared" si="129"/>
        <v>355</v>
      </c>
      <c r="P162" s="6">
        <v>111</v>
      </c>
      <c r="Q162" s="6">
        <v>38</v>
      </c>
    </row>
    <row r="163" spans="1:17" ht="48.6" hidden="1" customHeight="1" x14ac:dyDescent="0.3">
      <c r="A163" s="44"/>
      <c r="B163" s="31" t="str">
        <f>[1]SA!A25</f>
        <v>SA-PY.2.10 Mantenimiento de las oficinas</v>
      </c>
      <c r="C163" s="31"/>
      <c r="D163" s="3" t="str">
        <f>[1]SA!D25</f>
        <v># Oficinas con dotación mantenida</v>
      </c>
      <c r="E163" s="3">
        <v>18</v>
      </c>
      <c r="F163" s="3">
        <v>103</v>
      </c>
      <c r="G163" s="4">
        <f t="shared" si="126"/>
        <v>5.7222222222222223</v>
      </c>
      <c r="H163" s="5" t="str">
        <f t="shared" si="0"/>
        <v>MUY ALTO</v>
      </c>
      <c r="I163" s="4">
        <f t="shared" si="127"/>
        <v>0</v>
      </c>
      <c r="J163" s="5" t="str">
        <f t="shared" si="1"/>
        <v>MUY BAJO</v>
      </c>
      <c r="K163" s="4">
        <f t="shared" si="122"/>
        <v>0</v>
      </c>
      <c r="L163" s="5" t="str">
        <f t="shared" si="3"/>
        <v>MUY BAJO</v>
      </c>
      <c r="M163" s="6">
        <f t="shared" si="128"/>
        <v>0</v>
      </c>
      <c r="N163" s="6">
        <f>[1]SA!F25/1000000</f>
        <v>252</v>
      </c>
      <c r="O163" s="6">
        <f t="shared" si="129"/>
        <v>252</v>
      </c>
      <c r="P163" s="6">
        <v>0</v>
      </c>
      <c r="Q163" s="6">
        <v>0</v>
      </c>
    </row>
    <row r="164" spans="1:17" hidden="1" x14ac:dyDescent="0.3">
      <c r="A164" s="44"/>
      <c r="B164" s="31" t="str">
        <f>[1]SA!A26</f>
        <v>SA-PY.2.11 Adquirir bibliografía fisica y Digital</v>
      </c>
      <c r="C164" s="31"/>
      <c r="D164" s="3" t="str">
        <f>[1]SA!D26</f>
        <v># Libros</v>
      </c>
      <c r="E164" s="3">
        <v>2000</v>
      </c>
      <c r="F164" s="3">
        <v>1069</v>
      </c>
      <c r="G164" s="4">
        <f t="shared" si="126"/>
        <v>0.53449999999999998</v>
      </c>
      <c r="H164" s="5" t="str">
        <f t="shared" si="0"/>
        <v>MEDIO</v>
      </c>
      <c r="I164" s="4">
        <f t="shared" si="127"/>
        <v>0.70491803278688525</v>
      </c>
      <c r="J164" s="5" t="str">
        <f t="shared" si="1"/>
        <v>ALTO</v>
      </c>
      <c r="K164" s="4">
        <f t="shared" si="122"/>
        <v>0.37677868852459012</v>
      </c>
      <c r="L164" s="5" t="str">
        <f t="shared" si="3"/>
        <v>BAJO</v>
      </c>
      <c r="M164" s="6">
        <f t="shared" si="128"/>
        <v>258</v>
      </c>
      <c r="N164" s="6">
        <f>[1]SA!F26/1000000</f>
        <v>366</v>
      </c>
      <c r="O164" s="6">
        <f t="shared" si="129"/>
        <v>108</v>
      </c>
      <c r="P164" s="6">
        <v>146</v>
      </c>
      <c r="Q164" s="6">
        <v>112</v>
      </c>
    </row>
    <row r="165" spans="1:17" ht="28.8" hidden="1" x14ac:dyDescent="0.3">
      <c r="A165" s="44"/>
      <c r="B165" s="31" t="str">
        <f>[1]SA!A27</f>
        <v>SA-PY.2.12 Acceso a bases de datos (bibliografía)</v>
      </c>
      <c r="C165" s="31"/>
      <c r="D165" s="3" t="str">
        <f>[1]SA!D27</f>
        <v># Bases de datos</v>
      </c>
      <c r="E165" s="3">
        <v>12</v>
      </c>
      <c r="F165" s="3">
        <v>9</v>
      </c>
      <c r="G165" s="4">
        <f t="shared" si="126"/>
        <v>0.75</v>
      </c>
      <c r="H165" s="5" t="str">
        <f t="shared" si="0"/>
        <v>ALTO</v>
      </c>
      <c r="I165" s="4">
        <f t="shared" si="127"/>
        <v>1.0166666666666666</v>
      </c>
      <c r="J165" s="5" t="str">
        <f t="shared" si="1"/>
        <v>MUY ALTO</v>
      </c>
      <c r="K165" s="4">
        <f t="shared" si="122"/>
        <v>0.76249999999999996</v>
      </c>
      <c r="L165" s="5" t="str">
        <f t="shared" si="3"/>
        <v>ALTO</v>
      </c>
      <c r="M165" s="6">
        <f t="shared" si="128"/>
        <v>610</v>
      </c>
      <c r="N165" s="6">
        <f>[1]SA!F27/1000000</f>
        <v>600</v>
      </c>
      <c r="O165" s="6">
        <f t="shared" si="129"/>
        <v>-10</v>
      </c>
      <c r="P165" s="6">
        <v>3</v>
      </c>
      <c r="Q165" s="6">
        <v>607</v>
      </c>
    </row>
    <row r="166" spans="1:17" ht="30" customHeight="1" x14ac:dyDescent="0.3">
      <c r="A166" s="44"/>
      <c r="B166" s="32" t="s">
        <v>48</v>
      </c>
      <c r="C166" s="32"/>
      <c r="D166" s="8"/>
      <c r="E166" s="8"/>
      <c r="F166" s="8"/>
      <c r="G166" s="9">
        <f>AVERAGE(G154:G165)</f>
        <v>0.88734469696969687</v>
      </c>
      <c r="H166" s="5" t="str">
        <f t="shared" si="0"/>
        <v>MUY ALTO</v>
      </c>
      <c r="I166" s="9">
        <f>AVERAGE(I154:I165)</f>
        <v>0.34456044863383334</v>
      </c>
      <c r="J166" s="5" t="str">
        <f t="shared" si="1"/>
        <v>BAJO</v>
      </c>
      <c r="K166" s="9">
        <f t="shared" si="122"/>
        <v>0.30574388688073162</v>
      </c>
      <c r="L166" s="5" t="str">
        <f t="shared" si="3"/>
        <v>BAJO</v>
      </c>
      <c r="M166" s="10">
        <f>SUM(M154:M165)</f>
        <v>2695</v>
      </c>
      <c r="N166" s="10">
        <f t="shared" ref="N166:Q166" si="130">SUM(N154:N165)</f>
        <v>6456</v>
      </c>
      <c r="O166" s="10">
        <f t="shared" si="130"/>
        <v>3761</v>
      </c>
      <c r="P166" s="10">
        <f t="shared" si="130"/>
        <v>1450</v>
      </c>
      <c r="Q166" s="10">
        <f t="shared" si="130"/>
        <v>1245</v>
      </c>
    </row>
    <row r="167" spans="1:17" ht="30" hidden="1" customHeight="1" x14ac:dyDescent="0.3">
      <c r="A167" s="44"/>
      <c r="B167" s="31" t="str">
        <f>[1]SA!A33</f>
        <v>SA-PY.3.1 Adquisición de equipos con destino de información y comunicación</v>
      </c>
      <c r="C167" s="31"/>
      <c r="D167" s="3" t="str">
        <f>[1]SA!D33</f>
        <v># Equipos</v>
      </c>
      <c r="E167" s="3">
        <v>216</v>
      </c>
      <c r="F167" s="3">
        <v>1744</v>
      </c>
      <c r="G167" s="4">
        <f t="shared" ref="G167:G171" si="131">+F167/E167</f>
        <v>8.0740740740740744</v>
      </c>
      <c r="H167" s="5" t="str">
        <f t="shared" si="0"/>
        <v>MUY ALTO</v>
      </c>
      <c r="I167" s="4">
        <f t="shared" ref="I167:I171" si="132">+M167/N167</f>
        <v>0.85644171779141109</v>
      </c>
      <c r="J167" s="5" t="str">
        <f t="shared" si="1"/>
        <v>MUY ALTO</v>
      </c>
      <c r="K167" s="4">
        <f t="shared" si="122"/>
        <v>6.9149738695750971</v>
      </c>
      <c r="L167" s="5" t="str">
        <f t="shared" si="3"/>
        <v>MUY ALTO</v>
      </c>
      <c r="M167" s="6">
        <f t="shared" ref="M167:M171" si="133">+P167+Q167</f>
        <v>698</v>
      </c>
      <c r="N167" s="6">
        <f>[1]SA!F33/1000000</f>
        <v>815</v>
      </c>
      <c r="O167" s="6">
        <f t="shared" ref="O167:O171" si="134">+N167-M167</f>
        <v>117</v>
      </c>
      <c r="P167" s="6">
        <v>551</v>
      </c>
      <c r="Q167" s="6">
        <v>147</v>
      </c>
    </row>
    <row r="168" spans="1:17" ht="30" hidden="1" customHeight="1" x14ac:dyDescent="0.3">
      <c r="A168" s="44"/>
      <c r="B168" s="31" t="str">
        <f>[1]SA!A34</f>
        <v>SA-PY.3.2 Mantenimiento de equipos con destino de información y comunicación</v>
      </c>
      <c r="C168" s="31"/>
      <c r="D168" s="3" t="str">
        <f>[1]SA!D34</f>
        <v># Equipos mantenidos</v>
      </c>
      <c r="E168" s="3">
        <v>2132</v>
      </c>
      <c r="F168" s="3">
        <v>666</v>
      </c>
      <c r="G168" s="4">
        <f t="shared" si="131"/>
        <v>0.31238273921200749</v>
      </c>
      <c r="H168" s="5" t="str">
        <f t="shared" si="0"/>
        <v>BAJO</v>
      </c>
      <c r="I168" s="4">
        <f t="shared" si="132"/>
        <v>0.44</v>
      </c>
      <c r="J168" s="5" t="str">
        <f t="shared" si="1"/>
        <v>MEDIO</v>
      </c>
      <c r="K168" s="4">
        <f t="shared" si="122"/>
        <v>0.13744840525328331</v>
      </c>
      <c r="L168" s="5" t="str">
        <f t="shared" si="3"/>
        <v>MUY BAJO</v>
      </c>
      <c r="M168" s="6">
        <f t="shared" si="133"/>
        <v>88</v>
      </c>
      <c r="N168" s="6">
        <f>[1]SA!F34/1000000</f>
        <v>200</v>
      </c>
      <c r="O168" s="6">
        <f t="shared" si="134"/>
        <v>112</v>
      </c>
      <c r="P168" s="6">
        <v>0</v>
      </c>
      <c r="Q168" s="6">
        <v>88</v>
      </c>
    </row>
    <row r="169" spans="1:17" ht="30" hidden="1" customHeight="1" x14ac:dyDescent="0.3">
      <c r="A169" s="44"/>
      <c r="B169" s="31" t="str">
        <f>[1]SA!A35</f>
        <v>SA-PY.3.3 Desarrollo de Aplicativos</v>
      </c>
      <c r="C169" s="31"/>
      <c r="D169" s="3" t="str">
        <f>[1]SA!D35</f>
        <v># Aplicativos nuevos</v>
      </c>
      <c r="E169" s="3">
        <v>1</v>
      </c>
      <c r="F169" s="3">
        <v>18</v>
      </c>
      <c r="G169" s="4">
        <f t="shared" si="131"/>
        <v>18</v>
      </c>
      <c r="H169" s="5" t="str">
        <f t="shared" si="0"/>
        <v>MUY ALTO</v>
      </c>
      <c r="I169" s="4">
        <f t="shared" si="132"/>
        <v>0.73309608540925264</v>
      </c>
      <c r="J169" s="5" t="str">
        <f t="shared" si="1"/>
        <v>ALTO</v>
      </c>
      <c r="K169" s="4">
        <f t="shared" si="122"/>
        <v>13.195729537366548</v>
      </c>
      <c r="L169" s="5" t="str">
        <f t="shared" si="3"/>
        <v>MUY ALTO</v>
      </c>
      <c r="M169" s="6">
        <f t="shared" si="133"/>
        <v>206</v>
      </c>
      <c r="N169" s="6">
        <f>[1]SA!F35/1000000</f>
        <v>281</v>
      </c>
      <c r="O169" s="6">
        <f t="shared" si="134"/>
        <v>75</v>
      </c>
      <c r="P169" s="6">
        <v>0</v>
      </c>
      <c r="Q169" s="6">
        <v>206</v>
      </c>
    </row>
    <row r="170" spans="1:17" ht="43.2" hidden="1" x14ac:dyDescent="0.3">
      <c r="A170" s="44"/>
      <c r="B170" s="31" t="str">
        <f>[1]SA!A36</f>
        <v>SA-PY.3.4 Mantenimiento y adecuaciones a aplicativos</v>
      </c>
      <c r="C170" s="31"/>
      <c r="D170" s="3" t="str">
        <f>[1]SA!D36</f>
        <v># Aplicativos adecuados y mantenidos</v>
      </c>
      <c r="E170" s="3">
        <v>30</v>
      </c>
      <c r="F170" s="3">
        <v>428</v>
      </c>
      <c r="G170" s="4">
        <f t="shared" si="131"/>
        <v>14.266666666666667</v>
      </c>
      <c r="H170" s="5" t="str">
        <f t="shared" si="0"/>
        <v>MUY ALTO</v>
      </c>
      <c r="I170" s="4">
        <f t="shared" si="132"/>
        <v>0.79574468085106387</v>
      </c>
      <c r="J170" s="5" t="str">
        <f t="shared" si="1"/>
        <v>ALTO</v>
      </c>
      <c r="K170" s="4">
        <f t="shared" si="122"/>
        <v>11.352624113475178</v>
      </c>
      <c r="L170" s="5" t="str">
        <f t="shared" si="3"/>
        <v>MUY ALTO</v>
      </c>
      <c r="M170" s="6">
        <f t="shared" si="133"/>
        <v>374</v>
      </c>
      <c r="N170" s="6">
        <f>[1]SA!F36/1000000</f>
        <v>470</v>
      </c>
      <c r="O170" s="6">
        <f t="shared" si="134"/>
        <v>96</v>
      </c>
      <c r="P170" s="6">
        <v>0</v>
      </c>
      <c r="Q170" s="6">
        <v>374</v>
      </c>
    </row>
    <row r="171" spans="1:17" ht="30" hidden="1" customHeight="1" x14ac:dyDescent="0.3">
      <c r="A171" s="44"/>
      <c r="B171" s="31" t="str">
        <f>[1]SA!A37</f>
        <v>SA-PY.3.5 Adquisición y Renovación de licencias</v>
      </c>
      <c r="C171" s="31"/>
      <c r="D171" s="3" t="str">
        <f>[1]SA!D37</f>
        <v># de licencias</v>
      </c>
      <c r="E171" s="3">
        <v>5674</v>
      </c>
      <c r="F171" s="3">
        <v>609</v>
      </c>
      <c r="G171" s="4">
        <f t="shared" si="131"/>
        <v>0.10733168840324286</v>
      </c>
      <c r="H171" s="5" t="str">
        <f t="shared" si="0"/>
        <v>MUY BAJO</v>
      </c>
      <c r="I171" s="4">
        <f t="shared" si="132"/>
        <v>1.196</v>
      </c>
      <c r="J171" s="5" t="str">
        <f t="shared" si="1"/>
        <v>MUY ALTO</v>
      </c>
      <c r="K171" s="4">
        <f t="shared" si="122"/>
        <v>0.12836869933027847</v>
      </c>
      <c r="L171" s="5" t="str">
        <f t="shared" si="3"/>
        <v>MUY BAJO</v>
      </c>
      <c r="M171" s="6">
        <f t="shared" si="133"/>
        <v>598</v>
      </c>
      <c r="N171" s="6">
        <f>[1]SA!F37/1000000</f>
        <v>500</v>
      </c>
      <c r="O171" s="6">
        <f t="shared" si="134"/>
        <v>-98</v>
      </c>
      <c r="P171" s="6">
        <v>364</v>
      </c>
      <c r="Q171" s="6">
        <v>234</v>
      </c>
    </row>
    <row r="172" spans="1:17" ht="30" customHeight="1" x14ac:dyDescent="0.3">
      <c r="A172" s="44"/>
      <c r="B172" s="32" t="s">
        <v>49</v>
      </c>
      <c r="C172" s="32"/>
      <c r="D172" s="8"/>
      <c r="E172" s="8"/>
      <c r="F172" s="8"/>
      <c r="G172" s="9">
        <f>AVERAGE(G167:G171)</f>
        <v>8.1520910336711978</v>
      </c>
      <c r="H172" s="5" t="str">
        <f t="shared" si="0"/>
        <v>MUY ALTO</v>
      </c>
      <c r="I172" s="9">
        <f>AVERAGE(I167:I171)</f>
        <v>0.80425649681034561</v>
      </c>
      <c r="J172" s="5" t="str">
        <f t="shared" si="1"/>
        <v>MUY ALTO</v>
      </c>
      <c r="K172" s="9">
        <f t="shared" si="122"/>
        <v>6.5563721764194272</v>
      </c>
      <c r="L172" s="5" t="str">
        <f t="shared" si="3"/>
        <v>MUY ALTO</v>
      </c>
      <c r="M172" s="10">
        <f>SUM(M167:M171)</f>
        <v>1964</v>
      </c>
      <c r="N172" s="10">
        <f t="shared" ref="N172:Q172" si="135">SUM(N167:N171)</f>
        <v>2266</v>
      </c>
      <c r="O172" s="10">
        <f t="shared" si="135"/>
        <v>302</v>
      </c>
      <c r="P172" s="10">
        <f t="shared" si="135"/>
        <v>915</v>
      </c>
      <c r="Q172" s="10">
        <f t="shared" si="135"/>
        <v>1049</v>
      </c>
    </row>
    <row r="173" spans="1:17" ht="76.8" hidden="1" customHeight="1" x14ac:dyDescent="0.3">
      <c r="A173" s="44"/>
      <c r="B173" s="31" t="str">
        <f>[1]SA!A43</f>
        <v>SA-PY.4.1 Desarrollo del Sistema de gestión de Calidad</v>
      </c>
      <c r="C173" s="31"/>
      <c r="D173" s="3" t="str">
        <f>[1]SA!D43</f>
        <v># Certificaciones en la norma NTC ISO 9001:2015</v>
      </c>
      <c r="E173" s="3">
        <v>3</v>
      </c>
      <c r="F173" s="3">
        <v>1</v>
      </c>
      <c r="G173" s="4">
        <f t="shared" ref="G173:G179" si="136">+F173/E173</f>
        <v>0.33333333333333331</v>
      </c>
      <c r="H173" s="5" t="str">
        <f t="shared" si="0"/>
        <v>BAJO</v>
      </c>
      <c r="I173" s="4">
        <f t="shared" ref="I173:I179" si="137">+M173/N173</f>
        <v>0.88636363636363635</v>
      </c>
      <c r="J173" s="5" t="str">
        <f t="shared" si="1"/>
        <v>MUY ALTO</v>
      </c>
      <c r="K173" s="4">
        <f t="shared" si="122"/>
        <v>0.29545454545454541</v>
      </c>
      <c r="L173" s="5" t="str">
        <f t="shared" si="3"/>
        <v>BAJO</v>
      </c>
      <c r="M173" s="6">
        <f t="shared" ref="M173:M179" si="138">+P173+Q173</f>
        <v>195</v>
      </c>
      <c r="N173" s="6">
        <f>[1]SA!F43/1000000</f>
        <v>220</v>
      </c>
      <c r="O173" s="6">
        <f t="shared" ref="O173:O179" si="139">+N173-M173</f>
        <v>25</v>
      </c>
      <c r="P173" s="6">
        <v>50</v>
      </c>
      <c r="Q173" s="6">
        <v>145</v>
      </c>
    </row>
    <row r="174" spans="1:17" ht="75.599999999999994" hidden="1" customHeight="1" x14ac:dyDescent="0.3">
      <c r="A174" s="44"/>
      <c r="B174" s="31" t="str">
        <f>[1]SA!A44</f>
        <v>SA-PY.4.2 Desarrollo documental de los requisitos generales para la competencias de los laboratorios de prueba y calibración</v>
      </c>
      <c r="C174" s="31"/>
      <c r="D174" s="3" t="str">
        <f>[1]SA!D44</f>
        <v xml:space="preserve">Acreditación de laboratorios en la NTC ISO 17025 </v>
      </c>
      <c r="E174" s="3">
        <v>2</v>
      </c>
      <c r="F174" s="3">
        <v>0</v>
      </c>
      <c r="G174" s="4">
        <f t="shared" si="136"/>
        <v>0</v>
      </c>
      <c r="H174" s="5" t="str">
        <f t="shared" si="0"/>
        <v>MUY BAJO</v>
      </c>
      <c r="I174" s="4">
        <f t="shared" si="137"/>
        <v>6.6666666666666666E-2</v>
      </c>
      <c r="J174" s="5" t="str">
        <f t="shared" si="1"/>
        <v>MUY BAJO</v>
      </c>
      <c r="K174" s="4">
        <f t="shared" si="122"/>
        <v>0</v>
      </c>
      <c r="L174" s="5" t="str">
        <f t="shared" si="3"/>
        <v>MUY BAJO</v>
      </c>
      <c r="M174" s="6">
        <f t="shared" si="138"/>
        <v>10</v>
      </c>
      <c r="N174" s="6">
        <f>[1]SA!F44/1000000</f>
        <v>150</v>
      </c>
      <c r="O174" s="6">
        <f t="shared" si="139"/>
        <v>140</v>
      </c>
      <c r="P174" s="6">
        <v>0</v>
      </c>
      <c r="Q174" s="6">
        <v>10</v>
      </c>
    </row>
    <row r="175" spans="1:17" ht="67.2" hidden="1" customHeight="1" x14ac:dyDescent="0.3">
      <c r="A175" s="44"/>
      <c r="B175" s="31" t="str">
        <f>[1]SA!A45</f>
        <v>SA-PY.4.3 Desarrollo d el Sistema de gestión Ambiental</v>
      </c>
      <c r="C175" s="31"/>
      <c r="D175" s="3" t="str">
        <f>[1]SA!D45</f>
        <v xml:space="preserve"># Certificaciones norma NTC ISO 14001, </v>
      </c>
      <c r="E175" s="3">
        <v>5</v>
      </c>
      <c r="F175" s="3">
        <v>1</v>
      </c>
      <c r="G175" s="4">
        <f t="shared" si="136"/>
        <v>0.2</v>
      </c>
      <c r="H175" s="5" t="str">
        <f t="shared" si="0"/>
        <v>MUY BAJO</v>
      </c>
      <c r="I175" s="4">
        <f t="shared" si="137"/>
        <v>0.76071428571428568</v>
      </c>
      <c r="J175" s="5" t="str">
        <f t="shared" si="1"/>
        <v>ALTO</v>
      </c>
      <c r="K175" s="4">
        <f t="shared" si="122"/>
        <v>0.15214285714285714</v>
      </c>
      <c r="L175" s="5" t="str">
        <f t="shared" si="3"/>
        <v>MUY BAJO</v>
      </c>
      <c r="M175" s="6">
        <f t="shared" si="138"/>
        <v>213</v>
      </c>
      <c r="N175" s="6">
        <f>[1]SA!F45/1000000</f>
        <v>280</v>
      </c>
      <c r="O175" s="6">
        <f t="shared" si="139"/>
        <v>67</v>
      </c>
      <c r="P175" s="6">
        <v>51</v>
      </c>
      <c r="Q175" s="6">
        <v>162</v>
      </c>
    </row>
    <row r="176" spans="1:17" ht="75" hidden="1" customHeight="1" x14ac:dyDescent="0.3">
      <c r="A176" s="44"/>
      <c r="B176" s="31" t="str">
        <f>[1]SA!A46</f>
        <v>SA-PY.4.4 Desarrollar el Sistema de seguridad y salud en el trabajo</v>
      </c>
      <c r="C176" s="31"/>
      <c r="D176" s="3" t="str">
        <f>[1]SA!D46</f>
        <v># Certificaciones norma NTC OHSAS 18001 o  ISO 45001</v>
      </c>
      <c r="E176" s="3">
        <v>1</v>
      </c>
      <c r="F176" s="3">
        <v>1</v>
      </c>
      <c r="G176" s="4">
        <f t="shared" si="136"/>
        <v>1</v>
      </c>
      <c r="H176" s="5" t="str">
        <f t="shared" si="0"/>
        <v>MUY ALTO</v>
      </c>
      <c r="I176" s="4">
        <f t="shared" si="137"/>
        <v>0.64</v>
      </c>
      <c r="J176" s="5" t="str">
        <f t="shared" si="1"/>
        <v>ALTO</v>
      </c>
      <c r="K176" s="4">
        <f t="shared" si="122"/>
        <v>0.64</v>
      </c>
      <c r="L176" s="5" t="str">
        <f t="shared" si="3"/>
        <v>ALTO</v>
      </c>
      <c r="M176" s="6">
        <f t="shared" si="138"/>
        <v>128</v>
      </c>
      <c r="N176" s="6">
        <f>[1]SA!F46/1000000</f>
        <v>200</v>
      </c>
      <c r="O176" s="6">
        <f t="shared" si="139"/>
        <v>72</v>
      </c>
      <c r="P176" s="6">
        <v>28</v>
      </c>
      <c r="Q176" s="6">
        <v>100</v>
      </c>
    </row>
    <row r="177" spans="1:17" ht="28.8" hidden="1" customHeight="1" x14ac:dyDescent="0.3">
      <c r="A177" s="44"/>
      <c r="B177" s="31" t="str">
        <f>[1]SA!A47</f>
        <v>SA-PY.4.5 Mantener y mejorar el Sistema de gestión de seguridad de la información</v>
      </c>
      <c r="C177" s="31"/>
      <c r="D177" s="3" t="str">
        <f>[1]SA!D47</f>
        <v># Certificaciones en la norma ISO 27000:2015</v>
      </c>
      <c r="E177" s="3">
        <v>0.3</v>
      </c>
      <c r="F177" s="3">
        <v>0</v>
      </c>
      <c r="G177" s="4">
        <f t="shared" si="136"/>
        <v>0</v>
      </c>
      <c r="H177" s="5" t="str">
        <f t="shared" si="0"/>
        <v>MUY BAJO</v>
      </c>
      <c r="I177" s="4">
        <f t="shared" si="137"/>
        <v>0.34499999999999997</v>
      </c>
      <c r="J177" s="5" t="str">
        <f t="shared" si="1"/>
        <v>BAJO</v>
      </c>
      <c r="K177" s="4">
        <f t="shared" si="122"/>
        <v>0</v>
      </c>
      <c r="L177" s="5" t="str">
        <f t="shared" si="3"/>
        <v>MUY BAJO</v>
      </c>
      <c r="M177" s="6">
        <f t="shared" si="138"/>
        <v>69</v>
      </c>
      <c r="N177" s="6">
        <f>[1]SA!F47/1000000</f>
        <v>200</v>
      </c>
      <c r="O177" s="6">
        <f t="shared" si="139"/>
        <v>131</v>
      </c>
      <c r="P177" s="6">
        <v>29</v>
      </c>
      <c r="Q177" s="6">
        <v>40</v>
      </c>
    </row>
    <row r="178" spans="1:17" ht="69" hidden="1" customHeight="1" x14ac:dyDescent="0.3">
      <c r="A178" s="44"/>
      <c r="B178" s="31" t="str">
        <f>[1]SA!A48</f>
        <v>SA-PY.4.6 Mantener y mejorar el Sistema de gestión documental</v>
      </c>
      <c r="C178" s="31"/>
      <c r="D178" s="3" t="str">
        <f>[1]SA!D48</f>
        <v>Sistema documental implementado y mantenido</v>
      </c>
      <c r="E178" s="3">
        <v>1</v>
      </c>
      <c r="F178" s="3">
        <v>0</v>
      </c>
      <c r="G178" s="4">
        <f t="shared" si="136"/>
        <v>0</v>
      </c>
      <c r="H178" s="5" t="str">
        <f t="shared" si="0"/>
        <v>MUY BAJO</v>
      </c>
      <c r="I178" s="4">
        <f t="shared" si="137"/>
        <v>0.06</v>
      </c>
      <c r="J178" s="5" t="str">
        <f t="shared" si="1"/>
        <v>MUY BAJO</v>
      </c>
      <c r="K178" s="4">
        <f t="shared" si="122"/>
        <v>0</v>
      </c>
      <c r="L178" s="5" t="str">
        <f t="shared" si="3"/>
        <v>MUY BAJO</v>
      </c>
      <c r="M178" s="6">
        <f t="shared" si="138"/>
        <v>12</v>
      </c>
      <c r="N178" s="6">
        <f>[1]SA!F48/1000000</f>
        <v>200</v>
      </c>
      <c r="O178" s="6">
        <f t="shared" si="139"/>
        <v>188</v>
      </c>
      <c r="P178" s="6">
        <v>0</v>
      </c>
      <c r="Q178" s="6">
        <v>12</v>
      </c>
    </row>
    <row r="179" spans="1:17" ht="58.2" hidden="1" customHeight="1" x14ac:dyDescent="0.3">
      <c r="A179" s="44"/>
      <c r="B179" s="31" t="str">
        <f>[1]SA!A49</f>
        <v>SA-PY.4.7 Mantener y mejorar el Sistema de gestión de Planeación</v>
      </c>
      <c r="C179" s="31"/>
      <c r="D179" s="3" t="str">
        <f>[1]SA!D49</f>
        <v># de Procesos con sistema de planeación</v>
      </c>
      <c r="E179" s="3">
        <v>3</v>
      </c>
      <c r="F179" s="3">
        <v>0</v>
      </c>
      <c r="G179" s="4">
        <f t="shared" si="136"/>
        <v>0</v>
      </c>
      <c r="H179" s="5" t="str">
        <f t="shared" si="0"/>
        <v>MUY BAJO</v>
      </c>
      <c r="I179" s="4">
        <f t="shared" si="137"/>
        <v>0.89500000000000002</v>
      </c>
      <c r="J179" s="5" t="str">
        <f t="shared" ref="J179:J185" si="140">IF(I179&lt;=20%,"MUY BAJO",IF(AND(I179&gt;20%,I179&lt;=40%),"BAJO",IF(AND(I179&gt;40%,I179&lt;=60%),"MEDIO",IF(AND(I179&gt;60%,I179&lt;=80%),"ALTO","MUY ALTO"))))</f>
        <v>MUY ALTO</v>
      </c>
      <c r="K179" s="4">
        <f t="shared" si="122"/>
        <v>0</v>
      </c>
      <c r="L179" s="5" t="str">
        <f t="shared" si="3"/>
        <v>MUY BAJO</v>
      </c>
      <c r="M179" s="6">
        <f t="shared" si="138"/>
        <v>179</v>
      </c>
      <c r="N179" s="6">
        <f>[1]SA!F49/1000000</f>
        <v>200</v>
      </c>
      <c r="O179" s="6">
        <f t="shared" si="139"/>
        <v>21</v>
      </c>
      <c r="P179" s="6">
        <v>9</v>
      </c>
      <c r="Q179" s="6">
        <v>170</v>
      </c>
    </row>
    <row r="180" spans="1:17" ht="30" customHeight="1" x14ac:dyDescent="0.3">
      <c r="A180" s="44"/>
      <c r="B180" s="32" t="s">
        <v>50</v>
      </c>
      <c r="C180" s="32"/>
      <c r="D180" s="8"/>
      <c r="E180" s="8"/>
      <c r="F180" s="8"/>
      <c r="G180" s="9">
        <f>AVERAGE(G173:G179)</f>
        <v>0.21904761904761902</v>
      </c>
      <c r="H180" s="5" t="str">
        <f t="shared" si="0"/>
        <v>BAJO</v>
      </c>
      <c r="I180" s="9">
        <f>AVERAGE(I173:I179)</f>
        <v>0.52196351267779839</v>
      </c>
      <c r="J180" s="5" t="str">
        <f t="shared" si="140"/>
        <v>MEDIO</v>
      </c>
      <c r="K180" s="9">
        <f t="shared" si="122"/>
        <v>0.11433486468180344</v>
      </c>
      <c r="L180" s="5" t="str">
        <f t="shared" si="3"/>
        <v>MUY BAJO</v>
      </c>
      <c r="M180" s="10">
        <f>SUM(M173:M179)</f>
        <v>806</v>
      </c>
      <c r="N180" s="10">
        <f t="shared" ref="N180:Q180" si="141">SUM(N173:N179)</f>
        <v>1450</v>
      </c>
      <c r="O180" s="10">
        <f t="shared" si="141"/>
        <v>644</v>
      </c>
      <c r="P180" s="10">
        <f t="shared" si="141"/>
        <v>167</v>
      </c>
      <c r="Q180" s="10">
        <f t="shared" si="141"/>
        <v>639</v>
      </c>
    </row>
    <row r="181" spans="1:17" ht="73.8" hidden="1" customHeight="1" x14ac:dyDescent="0.3">
      <c r="A181" s="44"/>
      <c r="B181" s="31" t="str">
        <f>[1]SA!A55</f>
        <v>SA-PY.5.1 Definir y desarrollar Plan de formación</v>
      </c>
      <c r="C181" s="31"/>
      <c r="D181" s="3" t="str">
        <f>[1]SA!D55</f>
        <v># de Administrativos y Operativos formados</v>
      </c>
      <c r="E181" s="3">
        <v>22</v>
      </c>
      <c r="F181" s="3">
        <v>49</v>
      </c>
      <c r="G181" s="4">
        <f t="shared" ref="G181:G182" si="142">+F181/E181</f>
        <v>2.2272727272727271</v>
      </c>
      <c r="H181" s="5" t="str">
        <f t="shared" si="0"/>
        <v>MUY ALTO</v>
      </c>
      <c r="I181" s="4">
        <f t="shared" ref="I181:I182" si="143">+M181/N181</f>
        <v>8.8888888888888892E-2</v>
      </c>
      <c r="J181" s="5" t="str">
        <f t="shared" si="140"/>
        <v>MUY BAJO</v>
      </c>
      <c r="K181" s="4">
        <f t="shared" si="122"/>
        <v>0.19797979797979798</v>
      </c>
      <c r="L181" s="5" t="str">
        <f t="shared" si="3"/>
        <v>MUY BAJO</v>
      </c>
      <c r="M181" s="6">
        <f t="shared" ref="M181:M182" si="144">+P181+Q181</f>
        <v>16</v>
      </c>
      <c r="N181" s="6">
        <f>[1]SA!F55/1000000</f>
        <v>180</v>
      </c>
      <c r="O181" s="6">
        <f t="shared" ref="O181:O182" si="145">+N181-M181</f>
        <v>164</v>
      </c>
      <c r="P181" s="6">
        <v>0</v>
      </c>
      <c r="Q181" s="6">
        <v>16</v>
      </c>
    </row>
    <row r="182" spans="1:17" ht="80.400000000000006" hidden="1" customHeight="1" x14ac:dyDescent="0.3">
      <c r="A182" s="44"/>
      <c r="B182" s="31" t="str">
        <f>[1]SA!A56</f>
        <v xml:space="preserve">SA-PY.5.2 Definir y desarrollar Plan de capacitación </v>
      </c>
      <c r="C182" s="31"/>
      <c r="D182" s="3" t="str">
        <f>[1]SA!D56</f>
        <v># de Administrativos y Operativos capacitados</v>
      </c>
      <c r="E182" s="3">
        <v>100</v>
      </c>
      <c r="F182" s="3">
        <v>316</v>
      </c>
      <c r="G182" s="4">
        <f t="shared" si="142"/>
        <v>3.16</v>
      </c>
      <c r="H182" s="5" t="str">
        <f t="shared" si="0"/>
        <v>MUY ALTO</v>
      </c>
      <c r="I182" s="4">
        <f t="shared" si="143"/>
        <v>0.4</v>
      </c>
      <c r="J182" s="5" t="str">
        <f t="shared" si="140"/>
        <v>BAJO</v>
      </c>
      <c r="K182" s="4">
        <f t="shared" si="122"/>
        <v>1.2640000000000002</v>
      </c>
      <c r="L182" s="5" t="str">
        <f t="shared" si="3"/>
        <v>MUY ALTO</v>
      </c>
      <c r="M182" s="6">
        <f t="shared" si="144"/>
        <v>32</v>
      </c>
      <c r="N182" s="6">
        <f>[1]SA!F56/1000000</f>
        <v>80</v>
      </c>
      <c r="O182" s="6">
        <f t="shared" si="145"/>
        <v>48</v>
      </c>
      <c r="P182" s="6">
        <v>5</v>
      </c>
      <c r="Q182" s="6">
        <v>27</v>
      </c>
    </row>
    <row r="183" spans="1:17" ht="30" customHeight="1" x14ac:dyDescent="0.3">
      <c r="A183" s="45"/>
      <c r="B183" s="32" t="s">
        <v>51</v>
      </c>
      <c r="C183" s="32"/>
      <c r="D183" s="8"/>
      <c r="E183" s="8"/>
      <c r="F183" s="8"/>
      <c r="G183" s="9">
        <f>AVERAGE(G181:G182)</f>
        <v>2.6936363636363634</v>
      </c>
      <c r="H183" s="5" t="str">
        <f t="shared" si="0"/>
        <v>MUY ALTO</v>
      </c>
      <c r="I183" s="9">
        <f>AVERAGE(I181:I182)</f>
        <v>0.24444444444444446</v>
      </c>
      <c r="J183" s="5" t="str">
        <f t="shared" si="140"/>
        <v>BAJO</v>
      </c>
      <c r="K183" s="9">
        <f t="shared" si="122"/>
        <v>0.65844444444444439</v>
      </c>
      <c r="L183" s="5" t="str">
        <f t="shared" si="3"/>
        <v>ALTO</v>
      </c>
      <c r="M183" s="10">
        <f>SUM(M181:M182)</f>
        <v>48</v>
      </c>
      <c r="N183" s="10">
        <f t="shared" ref="N183:Q183" si="146">SUM(N181:N182)</f>
        <v>260</v>
      </c>
      <c r="O183" s="10">
        <f t="shared" si="146"/>
        <v>212</v>
      </c>
      <c r="P183" s="10">
        <f t="shared" si="146"/>
        <v>5</v>
      </c>
      <c r="Q183" s="10">
        <f t="shared" si="146"/>
        <v>43</v>
      </c>
    </row>
    <row r="184" spans="1:17" ht="34.950000000000003" customHeight="1" x14ac:dyDescent="0.3">
      <c r="A184" s="13"/>
      <c r="B184" s="33" t="s">
        <v>52</v>
      </c>
      <c r="C184" s="33"/>
      <c r="D184" s="14"/>
      <c r="E184" s="14"/>
      <c r="F184" s="14"/>
      <c r="G184" s="15">
        <f>AVERAGE(G183,G180,G172,G166,G153)</f>
        <v>2.4062838296706253</v>
      </c>
      <c r="H184" s="5" t="str">
        <f t="shared" si="0"/>
        <v>MUY ALTO</v>
      </c>
      <c r="I184" s="15">
        <f>AVERAGE(I183,I180,I172,I166,I153)</f>
        <v>0.40948070592433139</v>
      </c>
      <c r="J184" s="5" t="str">
        <f t="shared" si="140"/>
        <v>MEDIO</v>
      </c>
      <c r="K184" s="15">
        <f>AVERAGE(K153,K166,K172,K180,K183)</f>
        <v>1.5290754125749393</v>
      </c>
      <c r="L184" s="5" t="str">
        <f t="shared" si="3"/>
        <v>MUY ALTO</v>
      </c>
      <c r="M184" s="16">
        <f>+M183+M180+M172+M166+M153</f>
        <v>9486</v>
      </c>
      <c r="N184" s="16">
        <f t="shared" ref="N184:Q184" si="147">+N183+N180+N172+N166+N153</f>
        <v>25455.78038</v>
      </c>
      <c r="O184" s="16">
        <f t="shared" si="147"/>
        <v>15969.78038</v>
      </c>
      <c r="P184" s="16">
        <f t="shared" si="147"/>
        <v>2667</v>
      </c>
      <c r="Q184" s="16">
        <f t="shared" si="147"/>
        <v>6819</v>
      </c>
    </row>
    <row r="185" spans="1:17" ht="40.200000000000003" customHeight="1" x14ac:dyDescent="0.3">
      <c r="A185" s="13"/>
      <c r="B185" s="33" t="s">
        <v>53</v>
      </c>
      <c r="C185" s="33"/>
      <c r="D185" s="14"/>
      <c r="E185" s="14"/>
      <c r="F185" s="14"/>
      <c r="G185" s="15">
        <f>AVERAGE(G184,G147,G122,G64,G28)</f>
        <v>2.3261893334294217</v>
      </c>
      <c r="H185" s="5" t="str">
        <f t="shared" si="0"/>
        <v>MUY ALTO</v>
      </c>
      <c r="I185" s="15">
        <f>AVERAGE(I184,I147,I122,I64,I28)</f>
        <v>0.53424735634846687</v>
      </c>
      <c r="J185" s="5" t="str">
        <f t="shared" si="140"/>
        <v>MEDIO</v>
      </c>
      <c r="K185" s="15">
        <f>AVERAGE(K28,K64,K122,K147,K184)</f>
        <v>1.3215980098768201</v>
      </c>
      <c r="L185" s="5" t="str">
        <f t="shared" ref="L185" si="148">IF(K185&lt;=20%,"MUY BAJO",IF(AND(K185&gt;20%,K185&lt;=40%),"BAJO",IF(AND(K185&gt;40%,K185&lt;=60%),"MEDIO",IF(AND(K185&gt;60%,K185&lt;=80%),"ALTO","MUY ALTO"))))</f>
        <v>MUY ALTO</v>
      </c>
      <c r="M185" s="16">
        <f>+M184+M147+M122+M64+M28</f>
        <v>19724</v>
      </c>
      <c r="N185" s="16">
        <f t="shared" ref="N185:Q185" si="149">+N184+N147+N122+N64+N28</f>
        <v>48312.437409672726</v>
      </c>
      <c r="O185" s="16">
        <f t="shared" si="149"/>
        <v>28588.437409672719</v>
      </c>
      <c r="P185" s="16">
        <f t="shared" si="149"/>
        <v>5046</v>
      </c>
      <c r="Q185" s="16">
        <f t="shared" si="149"/>
        <v>14678</v>
      </c>
    </row>
    <row r="186" spans="1:17" ht="21" hidden="1" x14ac:dyDescent="0.4">
      <c r="I186" s="22" t="s">
        <v>54</v>
      </c>
      <c r="O186" s="23" t="s">
        <v>55</v>
      </c>
      <c r="P186" s="23"/>
    </row>
    <row r="187" spans="1:17" hidden="1" x14ac:dyDescent="0.3">
      <c r="O187" s="23" t="s">
        <v>56</v>
      </c>
      <c r="P187" s="24">
        <f>+'[1]INDICES IPC'!R21</f>
        <v>103.8</v>
      </c>
    </row>
    <row r="188" spans="1:17" hidden="1" x14ac:dyDescent="0.3">
      <c r="O188" s="25" t="s">
        <v>57</v>
      </c>
      <c r="P188" s="24">
        <f>+'[1]INDICES IPC'!S21</f>
        <v>105.48</v>
      </c>
    </row>
    <row r="190" spans="1:17" x14ac:dyDescent="0.3">
      <c r="O190" s="26"/>
    </row>
    <row r="191" spans="1:17" x14ac:dyDescent="0.3">
      <c r="M191" s="26"/>
    </row>
  </sheetData>
  <autoFilter ref="B3:C188">
    <filterColumn colId="0" showButton="0">
      <customFilters>
        <customFilter val="TOTAL*"/>
      </customFilters>
    </filterColumn>
  </autoFilter>
  <mergeCells count="197">
    <mergeCell ref="A1:Q1"/>
    <mergeCell ref="A2:A3"/>
    <mergeCell ref="D2:D3"/>
    <mergeCell ref="E2:E3"/>
    <mergeCell ref="F2:F3"/>
    <mergeCell ref="G2:H3"/>
    <mergeCell ref="I2:J3"/>
    <mergeCell ref="K2:L3"/>
    <mergeCell ref="M2:Q2"/>
    <mergeCell ref="B13:C13"/>
    <mergeCell ref="B14:C14"/>
    <mergeCell ref="B15:C15"/>
    <mergeCell ref="B16:C16"/>
    <mergeCell ref="B17:C17"/>
    <mergeCell ref="B18:C18"/>
    <mergeCell ref="A4:A27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25:C25"/>
    <mergeCell ref="B26:C26"/>
    <mergeCell ref="B27:C27"/>
    <mergeCell ref="B28:C28"/>
    <mergeCell ref="B29:C29"/>
    <mergeCell ref="B30:C30"/>
    <mergeCell ref="B19:C19"/>
    <mergeCell ref="B20:C20"/>
    <mergeCell ref="B21:C21"/>
    <mergeCell ref="B22:C22"/>
    <mergeCell ref="B23:C23"/>
    <mergeCell ref="B24:C24"/>
    <mergeCell ref="B31:C31"/>
    <mergeCell ref="B32:C32"/>
    <mergeCell ref="B33:C33"/>
    <mergeCell ref="B34:C34"/>
    <mergeCell ref="B35:C35"/>
    <mergeCell ref="B36:C36"/>
    <mergeCell ref="B37:C37"/>
    <mergeCell ref="B38:C38"/>
    <mergeCell ref="B39:C39"/>
    <mergeCell ref="B46:C46"/>
    <mergeCell ref="B47:C47"/>
    <mergeCell ref="B48:C48"/>
    <mergeCell ref="B49:C49"/>
    <mergeCell ref="B50:C50"/>
    <mergeCell ref="B51:C51"/>
    <mergeCell ref="B40:C40"/>
    <mergeCell ref="B41:C41"/>
    <mergeCell ref="B42:C42"/>
    <mergeCell ref="B43:C43"/>
    <mergeCell ref="B44:C44"/>
    <mergeCell ref="B45:C45"/>
    <mergeCell ref="B58:C58"/>
    <mergeCell ref="B59:C59"/>
    <mergeCell ref="B60:C60"/>
    <mergeCell ref="B61:C61"/>
    <mergeCell ref="B62:C62"/>
    <mergeCell ref="B63:C63"/>
    <mergeCell ref="B52:C52"/>
    <mergeCell ref="B53:C53"/>
    <mergeCell ref="B54:C54"/>
    <mergeCell ref="B55:C55"/>
    <mergeCell ref="B56:C56"/>
    <mergeCell ref="B57:C57"/>
    <mergeCell ref="B73:C73"/>
    <mergeCell ref="B74:C74"/>
    <mergeCell ref="B75:C75"/>
    <mergeCell ref="B76:C76"/>
    <mergeCell ref="B77:C77"/>
    <mergeCell ref="B78:C78"/>
    <mergeCell ref="B64:C64"/>
    <mergeCell ref="B65:C65"/>
    <mergeCell ref="B66:C66"/>
    <mergeCell ref="B67:C67"/>
    <mergeCell ref="B68:C68"/>
    <mergeCell ref="B69:C69"/>
    <mergeCell ref="B70:C70"/>
    <mergeCell ref="B71:C71"/>
    <mergeCell ref="B72:C72"/>
    <mergeCell ref="B85:C85"/>
    <mergeCell ref="B86:C86"/>
    <mergeCell ref="B87:C87"/>
    <mergeCell ref="B88:C88"/>
    <mergeCell ref="B89:C89"/>
    <mergeCell ref="B90:C90"/>
    <mergeCell ref="B79:C79"/>
    <mergeCell ref="B80:C80"/>
    <mergeCell ref="B81:C81"/>
    <mergeCell ref="B82:C82"/>
    <mergeCell ref="B83:C83"/>
    <mergeCell ref="B84:C84"/>
    <mergeCell ref="B97:C97"/>
    <mergeCell ref="B98:C98"/>
    <mergeCell ref="B99:C99"/>
    <mergeCell ref="B100:C100"/>
    <mergeCell ref="B101:C101"/>
    <mergeCell ref="B102:C102"/>
    <mergeCell ref="B91:C91"/>
    <mergeCell ref="B92:C92"/>
    <mergeCell ref="B93:C93"/>
    <mergeCell ref="B94:C94"/>
    <mergeCell ref="B95:C95"/>
    <mergeCell ref="B96:C96"/>
    <mergeCell ref="B109:C109"/>
    <mergeCell ref="B110:C110"/>
    <mergeCell ref="B111:C111"/>
    <mergeCell ref="B112:C112"/>
    <mergeCell ref="B113:C113"/>
    <mergeCell ref="B114:C114"/>
    <mergeCell ref="B103:C103"/>
    <mergeCell ref="B104:C104"/>
    <mergeCell ref="B105:C105"/>
    <mergeCell ref="B106:C106"/>
    <mergeCell ref="B107:C107"/>
    <mergeCell ref="B108:C108"/>
    <mergeCell ref="B121:C121"/>
    <mergeCell ref="B122:C122"/>
    <mergeCell ref="B123:C123"/>
    <mergeCell ref="B124:C124"/>
    <mergeCell ref="B125:C125"/>
    <mergeCell ref="B126:C126"/>
    <mergeCell ref="B115:C115"/>
    <mergeCell ref="B116:C116"/>
    <mergeCell ref="B117:C117"/>
    <mergeCell ref="B118:C118"/>
    <mergeCell ref="B119:C119"/>
    <mergeCell ref="B120:C120"/>
    <mergeCell ref="B127:C127"/>
    <mergeCell ref="B128:C128"/>
    <mergeCell ref="B129:C129"/>
    <mergeCell ref="B130:C130"/>
    <mergeCell ref="B131:C131"/>
    <mergeCell ref="B132:C132"/>
    <mergeCell ref="B133:C133"/>
    <mergeCell ref="B134:C134"/>
    <mergeCell ref="B135:C135"/>
    <mergeCell ref="B142:C142"/>
    <mergeCell ref="B143:C143"/>
    <mergeCell ref="B144:C144"/>
    <mergeCell ref="B145:C145"/>
    <mergeCell ref="B146:C146"/>
    <mergeCell ref="B147:C147"/>
    <mergeCell ref="B136:C136"/>
    <mergeCell ref="B137:C137"/>
    <mergeCell ref="B138:C138"/>
    <mergeCell ref="B139:C139"/>
    <mergeCell ref="B140:C140"/>
    <mergeCell ref="B141:C141"/>
    <mergeCell ref="A148:A183"/>
    <mergeCell ref="B148:C148"/>
    <mergeCell ref="B149:C149"/>
    <mergeCell ref="B150:C150"/>
    <mergeCell ref="B151:C151"/>
    <mergeCell ref="B152:C152"/>
    <mergeCell ref="B153:C153"/>
    <mergeCell ref="B154:C154"/>
    <mergeCell ref="B155:C155"/>
    <mergeCell ref="B156:C156"/>
    <mergeCell ref="B166:C166"/>
    <mergeCell ref="B167:C167"/>
    <mergeCell ref="B168:C168"/>
    <mergeCell ref="B157:C157"/>
    <mergeCell ref="B158:C158"/>
    <mergeCell ref="B159:C159"/>
    <mergeCell ref="B160:C160"/>
    <mergeCell ref="B161:C161"/>
    <mergeCell ref="B162:C162"/>
    <mergeCell ref="B3:C3"/>
    <mergeCell ref="B181:C181"/>
    <mergeCell ref="B182:C182"/>
    <mergeCell ref="B183:C183"/>
    <mergeCell ref="B184:C184"/>
    <mergeCell ref="B185:C185"/>
    <mergeCell ref="A29:A63"/>
    <mergeCell ref="A65:A121"/>
    <mergeCell ref="A123:A146"/>
    <mergeCell ref="B175:C175"/>
    <mergeCell ref="B176:C176"/>
    <mergeCell ref="B177:C177"/>
    <mergeCell ref="B178:C178"/>
    <mergeCell ref="B179:C179"/>
    <mergeCell ref="B180:C180"/>
    <mergeCell ref="B169:C169"/>
    <mergeCell ref="B170:C170"/>
    <mergeCell ref="B171:C171"/>
    <mergeCell ref="B172:C172"/>
    <mergeCell ref="B173:C173"/>
    <mergeCell ref="B174:C174"/>
    <mergeCell ref="B163:C163"/>
    <mergeCell ref="B164:C164"/>
    <mergeCell ref="B165:C165"/>
  </mergeCells>
  <conditionalFormatting sqref="J4:J185">
    <cfRule type="containsText" dxfId="19" priority="16" operator="containsText" text="MUY BAJO">
      <formula>NOT(ISERROR(SEARCH("MUY BAJO",J4)))</formula>
    </cfRule>
    <cfRule type="containsText" dxfId="18" priority="17" operator="containsText" text="MUY ALTO">
      <formula>NOT(ISERROR(SEARCH("MUY ALTO",J4)))</formula>
    </cfRule>
    <cfRule type="containsText" dxfId="17" priority="18" operator="containsText" text="ALTO">
      <formula>NOT(ISERROR(SEARCH("ALTO",J4)))</formula>
    </cfRule>
    <cfRule type="containsText" dxfId="16" priority="19" operator="containsText" text="MEDIO">
      <formula>NOT(ISERROR(SEARCH("MEDIO",J4)))</formula>
    </cfRule>
    <cfRule type="containsText" dxfId="15" priority="20" operator="containsText" text="BAJO">
      <formula>NOT(ISERROR(SEARCH("BAJO",J4)))</formula>
    </cfRule>
  </conditionalFormatting>
  <conditionalFormatting sqref="H4">
    <cfRule type="containsText" dxfId="14" priority="11" operator="containsText" text="MUY BAJO">
      <formula>NOT(ISERROR(SEARCH("MUY BAJO",H4)))</formula>
    </cfRule>
    <cfRule type="containsText" dxfId="13" priority="12" operator="containsText" text="MUY ALTO">
      <formula>NOT(ISERROR(SEARCH("MUY ALTO",H4)))</formula>
    </cfRule>
    <cfRule type="containsText" dxfId="12" priority="13" operator="containsText" text="ALTO">
      <formula>NOT(ISERROR(SEARCH("ALTO",H4)))</formula>
    </cfRule>
    <cfRule type="containsText" dxfId="11" priority="14" operator="containsText" text="MEDIO">
      <formula>NOT(ISERROR(SEARCH("MEDIO",H4)))</formula>
    </cfRule>
    <cfRule type="containsText" dxfId="10" priority="15" operator="containsText" text="BAJO">
      <formula>NOT(ISERROR(SEARCH("BAJO",H4)))</formula>
    </cfRule>
  </conditionalFormatting>
  <conditionalFormatting sqref="L4:L185">
    <cfRule type="containsText" dxfId="9" priority="6" operator="containsText" text="MUY BAJO">
      <formula>NOT(ISERROR(SEARCH("MUY BAJO",L4)))</formula>
    </cfRule>
    <cfRule type="containsText" dxfId="8" priority="7" operator="containsText" text="BAJO">
      <formula>NOT(ISERROR(SEARCH("BAJO",L4)))</formula>
    </cfRule>
    <cfRule type="containsText" dxfId="7" priority="8" operator="containsText" text="MEDIO">
      <formula>NOT(ISERROR(SEARCH("MEDIO",L4)))</formula>
    </cfRule>
    <cfRule type="containsText" dxfId="6" priority="9" operator="containsText" text="MUY ALTO">
      <formula>NOT(ISERROR(SEARCH("MUY ALTO",L4)))</formula>
    </cfRule>
    <cfRule type="containsText" dxfId="5" priority="10" operator="containsText" text="ALTO">
      <formula>NOT(ISERROR(SEARCH("ALTO",L4)))</formula>
    </cfRule>
  </conditionalFormatting>
  <conditionalFormatting sqref="H5:H185">
    <cfRule type="containsText" dxfId="4" priority="1" operator="containsText" text="MUY BAJO">
      <formula>NOT(ISERROR(SEARCH("MUY BAJO",H5)))</formula>
    </cfRule>
    <cfRule type="containsText" dxfId="3" priority="2" operator="containsText" text="MUY ALTO">
      <formula>NOT(ISERROR(SEARCH("MUY ALTO",H5)))</formula>
    </cfRule>
    <cfRule type="containsText" dxfId="2" priority="3" operator="containsText" text="ALTO">
      <formula>NOT(ISERROR(SEARCH("ALTO",H5)))</formula>
    </cfRule>
    <cfRule type="containsText" dxfId="1" priority="4" operator="containsText" text="MEDIO">
      <formula>NOT(ISERROR(SEARCH("MEDIO",H5)))</formula>
    </cfRule>
    <cfRule type="containsText" dxfId="0" priority="5" operator="containsText" text="BAJO">
      <formula>NOT(ISERROR(SEARCH("BAJO",H5)))</formula>
    </cfRule>
  </conditionalFormatting>
  <pageMargins left="0.7" right="0.7" top="0.75" bottom="0.75" header="0.3" footer="0.3"/>
  <pageSetup orientation="portrait" horizontalDpi="4294967292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T-4 2020 ACC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2021-11-05T16:19:45Z</dcterms:created>
  <dcterms:modified xsi:type="dcterms:W3CDTF">2021-11-05T16:40:15Z</dcterms:modified>
</cp:coreProperties>
</file>